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https://yhine.sharepoint.com/sites/msteams_9ca4c7/Shared Documents/3. Toetustega seotud dokumendid/Starditoetus/Start 2026 - uue vooru avamine/Kinnitamisele rakendusdokumendid/"/>
    </mc:Choice>
  </mc:AlternateContent>
  <xr:revisionPtr revIDLastSave="53" documentId="8_{4DA9C818-0798-435F-B482-5A13C9C40F51}" xr6:coauthVersionLast="47" xr6:coauthVersionMax="47" xr10:uidLastSave="{2D104A2A-F64C-4702-B817-781D803D4006}"/>
  <bookViews>
    <workbookView xWindow="25695" yWindow="0" windowWidth="26010" windowHeight="20985" tabRatio="774" xr2:uid="{00000000-000D-0000-FFFF-FFFF00000000}"/>
  </bookViews>
  <sheets>
    <sheet name="Algandmed " sheetId="14" r:id="rId1"/>
    <sheet name="Tooted" sheetId="17" r:id="rId2"/>
    <sheet name="Kassavood" sheetId="13" r:id="rId3"/>
    <sheet name="Töötajad" sheetId="18" r:id="rId4"/>
    <sheet name="Kasumiaruanne" sheetId="15" r:id="rId5"/>
    <sheet name="Bilanss" sheetId="16" r:id="rId6"/>
    <sheet name="Finantsprogooside selgitused" sheetId="19" r:id="rId7"/>
  </sheets>
  <definedNames>
    <definedName name="kohu1">Bilanss!$B$33:$B$38</definedName>
    <definedName name="kohu2">Bilanss!$B$35:$B$38</definedName>
    <definedName name="_xlnm.Print_Area" localSheetId="2">Kassavood!$A$3:$AB$100</definedName>
    <definedName name="_xlnm.Print_Area" localSheetId="4">Kasumiaruanne!$A$1:$E$72</definedName>
    <definedName name="_xlnm.Print_Area" localSheetId="1">Tooted!$A$1:$AF$61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3" l="1"/>
  <c r="B88" i="13"/>
  <c r="N88" i="13" s="1"/>
  <c r="H58" i="13"/>
  <c r="B58" i="13"/>
  <c r="G95" i="13"/>
  <c r="AB88" i="13"/>
  <c r="Y88" i="13"/>
  <c r="W88" i="13"/>
  <c r="Q88" i="13"/>
  <c r="P88" i="13"/>
  <c r="R88" i="13"/>
  <c r="S88" i="13"/>
  <c r="T88" i="13"/>
  <c r="U88" i="13"/>
  <c r="V88" i="13"/>
  <c r="X88" i="13"/>
  <c r="Z88" i="13"/>
  <c r="O88" i="13"/>
  <c r="M88" i="13"/>
  <c r="L88" i="13"/>
  <c r="K88" i="13"/>
  <c r="J88" i="13"/>
  <c r="I88" i="13"/>
  <c r="H88" i="13"/>
  <c r="F88" i="13"/>
  <c r="E88" i="13"/>
  <c r="D88" i="13"/>
  <c r="C88" i="13"/>
  <c r="R58" i="13"/>
  <c r="Q58" i="13"/>
  <c r="S58" i="13"/>
  <c r="AA88" i="13" l="1"/>
  <c r="AA16" i="13"/>
  <c r="AA15" i="13"/>
  <c r="AH4" i="17"/>
  <c r="AA17" i="13" l="1"/>
  <c r="AA19" i="13" s="1"/>
  <c r="AE5" i="17"/>
  <c r="E34" i="16" l="1"/>
  <c r="D34" i="16"/>
  <c r="C34" i="16"/>
  <c r="R22" i="17"/>
  <c r="R57" i="17"/>
  <c r="R52" i="17"/>
  <c r="R47" i="17"/>
  <c r="R42" i="17"/>
  <c r="R37" i="17"/>
  <c r="R32" i="17"/>
  <c r="R12" i="17"/>
  <c r="R17" i="17"/>
  <c r="R27" i="17"/>
  <c r="F16" i="17"/>
  <c r="E16" i="17"/>
  <c r="I16" i="17"/>
  <c r="BA11" i="17" l="1"/>
  <c r="BA9" i="17"/>
  <c r="AY6" i="17"/>
  <c r="AI2" i="17"/>
  <c r="BI11" i="17"/>
  <c r="BI10" i="17"/>
  <c r="BI9" i="17"/>
  <c r="BI8" i="17"/>
  <c r="BI7" i="17"/>
  <c r="BI6" i="17"/>
  <c r="BI5" i="17"/>
  <c r="BI3" i="17"/>
  <c r="BG2" i="17"/>
  <c r="BG11" i="17"/>
  <c r="BG10" i="17"/>
  <c r="BG9" i="17"/>
  <c r="BG8" i="17"/>
  <c r="BG7" i="17"/>
  <c r="BG6" i="17"/>
  <c r="BG5" i="17"/>
  <c r="BG3" i="17"/>
  <c r="BF2" i="17"/>
  <c r="BF11" i="17"/>
  <c r="BF10" i="17"/>
  <c r="BF9" i="17"/>
  <c r="BF8" i="17"/>
  <c r="BF7" i="17"/>
  <c r="BF6" i="17"/>
  <c r="BF5" i="17"/>
  <c r="BF3" i="17"/>
  <c r="BE11" i="17"/>
  <c r="BE10" i="17"/>
  <c r="BE9" i="17"/>
  <c r="BE8" i="17"/>
  <c r="BE7" i="17"/>
  <c r="BE6" i="17"/>
  <c r="BE5" i="17"/>
  <c r="BE3" i="17"/>
  <c r="BE2" i="17"/>
  <c r="BD11" i="17"/>
  <c r="BD10" i="17"/>
  <c r="BD9" i="17"/>
  <c r="BD8" i="17"/>
  <c r="BD7" i="17"/>
  <c r="BD6" i="17"/>
  <c r="BD5" i="17"/>
  <c r="BD3" i="17"/>
  <c r="BD2" i="17"/>
  <c r="BC11" i="17"/>
  <c r="BC10" i="17"/>
  <c r="BC9" i="17"/>
  <c r="BC8" i="17"/>
  <c r="BC7" i="17"/>
  <c r="BC6" i="17"/>
  <c r="BC5" i="17"/>
  <c r="BC3" i="17"/>
  <c r="BC2" i="17"/>
  <c r="BB11" i="17"/>
  <c r="BB10" i="17"/>
  <c r="BB9" i="17"/>
  <c r="BB8" i="17"/>
  <c r="BB7" i="17"/>
  <c r="BB6" i="17"/>
  <c r="BH6" i="17" s="1"/>
  <c r="BB5" i="17"/>
  <c r="BB3" i="17"/>
  <c r="BB2" i="17"/>
  <c r="BA10" i="17"/>
  <c r="BA8" i="17"/>
  <c r="BA7" i="17"/>
  <c r="BA6" i="17"/>
  <c r="BA5" i="17"/>
  <c r="BA3" i="17"/>
  <c r="BA2" i="17"/>
  <c r="AZ11" i="17"/>
  <c r="AZ10" i="17"/>
  <c r="AZ9" i="17"/>
  <c r="AZ8" i="17"/>
  <c r="AZ7" i="17"/>
  <c r="AZ6" i="17"/>
  <c r="AZ5" i="17"/>
  <c r="AZ3" i="17"/>
  <c r="AZ2" i="17"/>
  <c r="AY11" i="17"/>
  <c r="AY10" i="17"/>
  <c r="AY9" i="17"/>
  <c r="AY8" i="17"/>
  <c r="AY7" i="17"/>
  <c r="AY5" i="17"/>
  <c r="AY3" i="17"/>
  <c r="AY2" i="17"/>
  <c r="AX11" i="17"/>
  <c r="AX10" i="17"/>
  <c r="AX9" i="17"/>
  <c r="AX8" i="17"/>
  <c r="AX7" i="17"/>
  <c r="AX6" i="17"/>
  <c r="AX5" i="17"/>
  <c r="AX3" i="17"/>
  <c r="AX2" i="17"/>
  <c r="AW11" i="17"/>
  <c r="AW10" i="17"/>
  <c r="AW9" i="17"/>
  <c r="AW8" i="17"/>
  <c r="AW7" i="17"/>
  <c r="AW6" i="17"/>
  <c r="AW5" i="17"/>
  <c r="AW3" i="17"/>
  <c r="AW2" i="17"/>
  <c r="AV11" i="17"/>
  <c r="BH11" i="17" s="1"/>
  <c r="AV10" i="17"/>
  <c r="BH10" i="17" s="1"/>
  <c r="AV9" i="17"/>
  <c r="BH9" i="17" s="1"/>
  <c r="AV8" i="17"/>
  <c r="BH8" i="17" s="1"/>
  <c r="AV7" i="17"/>
  <c r="BH7" i="17" s="1"/>
  <c r="AV6" i="17"/>
  <c r="AV5" i="17"/>
  <c r="AV3" i="17"/>
  <c r="AV2" i="17"/>
  <c r="AT11" i="17"/>
  <c r="AT10" i="17"/>
  <c r="AT9" i="17"/>
  <c r="AT8" i="17"/>
  <c r="AT7" i="17"/>
  <c r="AT6" i="17"/>
  <c r="AT5" i="17"/>
  <c r="AT3" i="17"/>
  <c r="AT2" i="17"/>
  <c r="AS11" i="17"/>
  <c r="AS10" i="17"/>
  <c r="AS9" i="17"/>
  <c r="AS8" i="17"/>
  <c r="AS7" i="17"/>
  <c r="AS6" i="17"/>
  <c r="AS5" i="17"/>
  <c r="AS3" i="17"/>
  <c r="AS2" i="17"/>
  <c r="AR11" i="17"/>
  <c r="AR10" i="17"/>
  <c r="AR9" i="17"/>
  <c r="AR8" i="17"/>
  <c r="AR7" i="17"/>
  <c r="AR6" i="17"/>
  <c r="AR5" i="17"/>
  <c r="AR3" i="17"/>
  <c r="AR2" i="17"/>
  <c r="AQ11" i="17"/>
  <c r="AQ10" i="17"/>
  <c r="AQ9" i="17"/>
  <c r="AQ8" i="17"/>
  <c r="AQ7" i="17"/>
  <c r="AQ6" i="17"/>
  <c r="AQ5" i="17"/>
  <c r="AQ3" i="17"/>
  <c r="AQ2" i="17"/>
  <c r="AP11" i="17"/>
  <c r="AP10" i="17"/>
  <c r="AP9" i="17"/>
  <c r="AP8" i="17"/>
  <c r="AP7" i="17"/>
  <c r="AP6" i="17"/>
  <c r="AP5" i="17"/>
  <c r="AP3" i="17"/>
  <c r="AP2" i="17"/>
  <c r="AO11" i="17"/>
  <c r="AO10" i="17"/>
  <c r="AO9" i="17"/>
  <c r="AO8" i="17"/>
  <c r="AO7" i="17"/>
  <c r="AO6" i="17"/>
  <c r="AO5" i="17"/>
  <c r="AO3" i="17"/>
  <c r="AO2" i="17"/>
  <c r="AN11" i="17"/>
  <c r="AN10" i="17"/>
  <c r="AN9" i="17"/>
  <c r="AN8" i="17"/>
  <c r="AN7" i="17"/>
  <c r="AN6" i="17"/>
  <c r="AN5" i="17"/>
  <c r="AN3" i="17"/>
  <c r="AN2" i="17"/>
  <c r="AM11" i="17"/>
  <c r="AM10" i="17"/>
  <c r="AM9" i="17"/>
  <c r="AM8" i="17"/>
  <c r="AM7" i="17"/>
  <c r="AM6" i="17"/>
  <c r="AM5" i="17"/>
  <c r="AM3" i="17"/>
  <c r="AM2" i="17"/>
  <c r="AL11" i="17"/>
  <c r="AL10" i="17"/>
  <c r="AL9" i="17"/>
  <c r="AL8" i="17"/>
  <c r="AL7" i="17"/>
  <c r="AL6" i="17"/>
  <c r="AL5" i="17"/>
  <c r="AL3" i="17"/>
  <c r="AL2" i="17"/>
  <c r="AK11" i="17"/>
  <c r="AK10" i="17"/>
  <c r="AK9" i="17"/>
  <c r="AK8" i="17"/>
  <c r="AK7" i="17"/>
  <c r="AK6" i="17"/>
  <c r="AK5" i="17"/>
  <c r="AK3" i="17"/>
  <c r="AK2" i="17"/>
  <c r="AJ11" i="17"/>
  <c r="AJ10" i="17"/>
  <c r="AJ9" i="17"/>
  <c r="AJ8" i="17"/>
  <c r="AJ7" i="17"/>
  <c r="AJ6" i="17"/>
  <c r="AJ5" i="17"/>
  <c r="AJ3" i="17"/>
  <c r="AJ2" i="17"/>
  <c r="AI11" i="17"/>
  <c r="AU11" i="17" s="1"/>
  <c r="AI10" i="17"/>
  <c r="AI9" i="17"/>
  <c r="AI8" i="17"/>
  <c r="AI7" i="17"/>
  <c r="AI6" i="17"/>
  <c r="AU6" i="17" s="1"/>
  <c r="AI5" i="17"/>
  <c r="AI3" i="17"/>
  <c r="AH11" i="17"/>
  <c r="AH10" i="17"/>
  <c r="AH9" i="17"/>
  <c r="AH8" i="17"/>
  <c r="AH7" i="17"/>
  <c r="AH6" i="17"/>
  <c r="AH5" i="17"/>
  <c r="AH3" i="17"/>
  <c r="AH2" i="17"/>
  <c r="AA90" i="13"/>
  <c r="N90" i="13"/>
  <c r="M90" i="13"/>
  <c r="BH5" i="17" l="1"/>
  <c r="BH3" i="17"/>
  <c r="BH2" i="17"/>
  <c r="AU3" i="17"/>
  <c r="AU2" i="17"/>
  <c r="N82" i="13"/>
  <c r="X83" i="13"/>
  <c r="Y83" i="13"/>
  <c r="Z83" i="13"/>
  <c r="M84" i="13"/>
  <c r="M83" i="13"/>
  <c r="F6" i="17"/>
  <c r="F5" i="17"/>
  <c r="AA87" i="13"/>
  <c r="F8" i="17" l="1"/>
  <c r="AB103" i="13"/>
  <c r="AA94" i="13"/>
  <c r="AA91" i="13"/>
  <c r="AA92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B112" i="13"/>
  <c r="C112" i="13"/>
  <c r="N27" i="13"/>
  <c r="AA39" i="13"/>
  <c r="I106" i="13"/>
  <c r="AA28" i="13" l="1"/>
  <c r="B106" i="13"/>
  <c r="AA82" i="13"/>
  <c r="AB43" i="13"/>
  <c r="AA85" i="13" l="1"/>
  <c r="AA49" i="13"/>
  <c r="AA44" i="13"/>
  <c r="AA41" i="13"/>
  <c r="AA40" i="13"/>
  <c r="AA35" i="13"/>
  <c r="P104" i="13" s="1"/>
  <c r="AA29" i="13" l="1"/>
  <c r="AA27" i="13"/>
  <c r="AA26" i="13"/>
  <c r="AA25" i="13"/>
  <c r="AA24" i="13"/>
  <c r="AA23" i="13"/>
  <c r="AA22" i="13"/>
  <c r="AA21" i="13"/>
  <c r="AA20" i="13"/>
  <c r="AA55" i="13"/>
  <c r="AA54" i="13"/>
  <c r="AA53" i="13"/>
  <c r="AA60" i="13"/>
  <c r="AA80" i="13"/>
  <c r="AA79" i="13"/>
  <c r="AA78" i="13"/>
  <c r="AA77" i="13"/>
  <c r="AA75" i="13"/>
  <c r="AA74" i="13"/>
  <c r="AA73" i="13"/>
  <c r="AA71" i="13"/>
  <c r="AA70" i="13"/>
  <c r="AA69" i="13"/>
  <c r="AA68" i="13"/>
  <c r="AA66" i="13"/>
  <c r="AA65" i="13"/>
  <c r="AA64" i="13"/>
  <c r="AA63" i="13"/>
  <c r="AA62" i="13"/>
  <c r="AA61" i="13"/>
  <c r="H5" i="17" l="1"/>
  <c r="G5" i="17"/>
  <c r="I104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O84" i="13"/>
  <c r="O83" i="13"/>
  <c r="Z58" i="13"/>
  <c r="AA58" i="13"/>
  <c r="Y58" i="13"/>
  <c r="X58" i="13"/>
  <c r="W58" i="13"/>
  <c r="V58" i="13"/>
  <c r="U58" i="13"/>
  <c r="T58" i="13"/>
  <c r="P58" i="13"/>
  <c r="O58" i="13"/>
  <c r="AE12" i="17"/>
  <c r="AE57" i="17"/>
  <c r="AE52" i="17"/>
  <c r="AE47" i="17"/>
  <c r="AE42" i="17"/>
  <c r="AE37" i="17"/>
  <c r="AE32" i="17"/>
  <c r="AE27" i="17"/>
  <c r="AE22" i="17"/>
  <c r="AE17" i="17"/>
  <c r="Z84" i="13"/>
  <c r="Y84" i="13"/>
  <c r="AA84" i="13" s="1"/>
  <c r="X84" i="13"/>
  <c r="W84" i="13"/>
  <c r="V84" i="13"/>
  <c r="U84" i="13"/>
  <c r="T84" i="13"/>
  <c r="S84" i="13"/>
  <c r="R84" i="13"/>
  <c r="Q84" i="13"/>
  <c r="P84" i="13"/>
  <c r="W83" i="13"/>
  <c r="V83" i="13"/>
  <c r="U83" i="13"/>
  <c r="T83" i="13"/>
  <c r="S83" i="13"/>
  <c r="R83" i="13"/>
  <c r="Q83" i="13"/>
  <c r="P83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AA83" i="13" l="1"/>
  <c r="E6" i="17"/>
  <c r="G6" i="17"/>
  <c r="H6" i="17"/>
  <c r="I6" i="17"/>
  <c r="J6" i="17"/>
  <c r="K6" i="17"/>
  <c r="L6" i="17"/>
  <c r="M6" i="17"/>
  <c r="N6" i="17"/>
  <c r="O6" i="17"/>
  <c r="P6" i="17"/>
  <c r="Q6" i="17"/>
  <c r="S6" i="17"/>
  <c r="S7" i="17" s="1"/>
  <c r="T6" i="17"/>
  <c r="T7" i="17" s="1"/>
  <c r="U6" i="17"/>
  <c r="U7" i="17" s="1"/>
  <c r="V6" i="17"/>
  <c r="V7" i="17" s="1"/>
  <c r="W6" i="17"/>
  <c r="X6" i="17"/>
  <c r="X7" i="17" s="1"/>
  <c r="Y6" i="17"/>
  <c r="Y7" i="17" s="1"/>
  <c r="Z6" i="17"/>
  <c r="Z7" i="17" s="1"/>
  <c r="AA6" i="17"/>
  <c r="AA7" i="17" s="1"/>
  <c r="AB6" i="17"/>
  <c r="AB7" i="17" s="1"/>
  <c r="AC6" i="17"/>
  <c r="AC7" i="17" s="1"/>
  <c r="AD6" i="17"/>
  <c r="AD7" i="17" s="1"/>
  <c r="AF6" i="17"/>
  <c r="G2" i="17"/>
  <c r="F2" i="17"/>
  <c r="AD9" i="17"/>
  <c r="AC9" i="17"/>
  <c r="AB9" i="17"/>
  <c r="AA9" i="17"/>
  <c r="Z9" i="17"/>
  <c r="Y9" i="17"/>
  <c r="X9" i="17"/>
  <c r="W9" i="17"/>
  <c r="V9" i="17"/>
  <c r="AD5" i="17"/>
  <c r="AC5" i="17"/>
  <c r="AB5" i="17"/>
  <c r="AA5" i="17"/>
  <c r="Z5" i="17"/>
  <c r="Y5" i="17"/>
  <c r="X5" i="17"/>
  <c r="W5" i="17"/>
  <c r="V5" i="17"/>
  <c r="U5" i="17"/>
  <c r="T5" i="17"/>
  <c r="S5" i="17"/>
  <c r="AD2" i="17"/>
  <c r="AC2" i="17"/>
  <c r="AB2" i="17"/>
  <c r="AA2" i="17"/>
  <c r="Z2" i="17"/>
  <c r="Y2" i="17"/>
  <c r="X2" i="17"/>
  <c r="W2" i="17"/>
  <c r="V2" i="17"/>
  <c r="U2" i="17"/>
  <c r="T2" i="17"/>
  <c r="P10" i="13" s="1"/>
  <c r="S2" i="17"/>
  <c r="N2" i="13"/>
  <c r="O2" i="13"/>
  <c r="AV1" i="17" s="1"/>
  <c r="P2" i="13"/>
  <c r="AW1" i="17" s="1"/>
  <c r="Q2" i="13"/>
  <c r="AX1" i="17" s="1"/>
  <c r="R2" i="13"/>
  <c r="AY1" i="17" s="1"/>
  <c r="S2" i="13"/>
  <c r="AZ1" i="17" s="1"/>
  <c r="T2" i="13"/>
  <c r="BA1" i="17" s="1"/>
  <c r="U2" i="13"/>
  <c r="BB1" i="17" s="1"/>
  <c r="V2" i="13"/>
  <c r="BC1" i="17" s="1"/>
  <c r="W2" i="13"/>
  <c r="BD1" i="17" s="1"/>
  <c r="X2" i="13"/>
  <c r="BE1" i="17" s="1"/>
  <c r="Y2" i="13"/>
  <c r="BF1" i="17" s="1"/>
  <c r="Z2" i="13"/>
  <c r="BG1" i="17" s="1"/>
  <c r="AA2" i="13"/>
  <c r="AB2" i="13"/>
  <c r="C2" i="13"/>
  <c r="D2" i="13"/>
  <c r="E2" i="13"/>
  <c r="F2" i="13"/>
  <c r="G2" i="13"/>
  <c r="H2" i="13"/>
  <c r="I2" i="13"/>
  <c r="J2" i="13"/>
  <c r="K2" i="13"/>
  <c r="L2" i="13"/>
  <c r="M2" i="13"/>
  <c r="B2" i="13"/>
  <c r="AF16" i="17"/>
  <c r="W46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AD46" i="17"/>
  <c r="AC46" i="17"/>
  <c r="AB46" i="17"/>
  <c r="AA46" i="17"/>
  <c r="Z46" i="17"/>
  <c r="Y46" i="17"/>
  <c r="X46" i="17"/>
  <c r="V46" i="17"/>
  <c r="U46" i="17"/>
  <c r="T46" i="17"/>
  <c r="S46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AD26" i="17"/>
  <c r="BG4" i="17" s="1"/>
  <c r="AC26" i="17"/>
  <c r="BF4" i="17" s="1"/>
  <c r="AB26" i="17"/>
  <c r="BE4" i="17" s="1"/>
  <c r="AA26" i="17"/>
  <c r="BD4" i="17" s="1"/>
  <c r="Z26" i="17"/>
  <c r="BC4" i="17" s="1"/>
  <c r="Y26" i="17"/>
  <c r="BB4" i="17" s="1"/>
  <c r="X26" i="17"/>
  <c r="BA4" i="17" s="1"/>
  <c r="W26" i="17"/>
  <c r="AZ4" i="17" s="1"/>
  <c r="V26" i="17"/>
  <c r="AY4" i="17" s="1"/>
  <c r="U26" i="17"/>
  <c r="AX4" i="17" s="1"/>
  <c r="T26" i="17"/>
  <c r="AW4" i="17" s="1"/>
  <c r="S26" i="17"/>
  <c r="AV4" i="17" s="1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BH4" i="17" l="1"/>
  <c r="AE9" i="17" s="1"/>
  <c r="Z16" i="13"/>
  <c r="AE36" i="17"/>
  <c r="AE46" i="17"/>
  <c r="AE21" i="17"/>
  <c r="AE31" i="17"/>
  <c r="AE41" i="17"/>
  <c r="AE61" i="17"/>
  <c r="AE51" i="17"/>
  <c r="AE56" i="17"/>
  <c r="AE26" i="17"/>
  <c r="X16" i="13"/>
  <c r="T16" i="13"/>
  <c r="W16" i="13"/>
  <c r="U4" i="17"/>
  <c r="Q11" i="13" s="1"/>
  <c r="Q10" i="13"/>
  <c r="AC4" i="17"/>
  <c r="Y11" i="13" s="1"/>
  <c r="Y10" i="13"/>
  <c r="Y16" i="13"/>
  <c r="W4" i="17"/>
  <c r="S11" i="13" s="1"/>
  <c r="S10" i="13"/>
  <c r="AB4" i="17"/>
  <c r="X11" i="13" s="1"/>
  <c r="X10" i="13"/>
  <c r="V4" i="17"/>
  <c r="R11" i="13" s="1"/>
  <c r="R10" i="13"/>
  <c r="X4" i="17"/>
  <c r="T11" i="13" s="1"/>
  <c r="T10" i="13"/>
  <c r="Y4" i="17"/>
  <c r="U11" i="13" s="1"/>
  <c r="U10" i="13"/>
  <c r="Z10" i="13"/>
  <c r="V10" i="13"/>
  <c r="AE16" i="17"/>
  <c r="O10" i="13"/>
  <c r="AA4" i="17"/>
  <c r="W11" i="13" s="1"/>
  <c r="W10" i="13"/>
  <c r="U16" i="13"/>
  <c r="V16" i="13"/>
  <c r="S16" i="13"/>
  <c r="S10" i="17"/>
  <c r="AC10" i="17"/>
  <c r="Y9" i="13" s="1"/>
  <c r="Y8" i="13" s="1"/>
  <c r="Z10" i="17"/>
  <c r="V9" i="13" s="1"/>
  <c r="V8" i="13" s="1"/>
  <c r="U10" i="17"/>
  <c r="Q9" i="13" s="1"/>
  <c r="Q8" i="13" s="1"/>
  <c r="AD10" i="17"/>
  <c r="Z9" i="13" s="1"/>
  <c r="Z8" i="13" s="1"/>
  <c r="V10" i="17"/>
  <c r="R9" i="13" s="1"/>
  <c r="R8" i="13" s="1"/>
  <c r="AA10" i="17"/>
  <c r="W9" i="13" s="1"/>
  <c r="W8" i="13" s="1"/>
  <c r="Y10" i="17"/>
  <c r="U9" i="13" s="1"/>
  <c r="U8" i="13" s="1"/>
  <c r="S8" i="17"/>
  <c r="O48" i="13" s="1"/>
  <c r="Y3" i="17"/>
  <c r="U7" i="13" s="1"/>
  <c r="AB10" i="17"/>
  <c r="X9" i="13" s="1"/>
  <c r="X8" i="13" s="1"/>
  <c r="W10" i="17"/>
  <c r="S9" i="13" s="1"/>
  <c r="S8" i="13" s="1"/>
  <c r="AB8" i="17"/>
  <c r="X48" i="13" s="1"/>
  <c r="X10" i="17"/>
  <c r="T9" i="13" s="1"/>
  <c r="T8" i="13" s="1"/>
  <c r="U8" i="17"/>
  <c r="Q48" i="13" s="1"/>
  <c r="AC8" i="17"/>
  <c r="Y48" i="13" s="1"/>
  <c r="V8" i="17"/>
  <c r="R48" i="13" s="1"/>
  <c r="AA3" i="17"/>
  <c r="W7" i="13" s="1"/>
  <c r="T10" i="17"/>
  <c r="P9" i="13" s="1"/>
  <c r="P8" i="13" s="1"/>
  <c r="Z3" i="17"/>
  <c r="V7" i="13" s="1"/>
  <c r="S3" i="17"/>
  <c r="O7" i="13" s="1"/>
  <c r="AB3" i="17"/>
  <c r="X7" i="13" s="1"/>
  <c r="U3" i="17"/>
  <c r="Q7" i="13" s="1"/>
  <c r="Q6" i="13" s="1"/>
  <c r="AC3" i="17"/>
  <c r="Y7" i="13" s="1"/>
  <c r="Y8" i="17"/>
  <c r="U48" i="13" s="1"/>
  <c r="V3" i="17"/>
  <c r="R7" i="13" s="1"/>
  <c r="AD3" i="17"/>
  <c r="Z7" i="13" s="1"/>
  <c r="W3" i="17"/>
  <c r="S7" i="13" s="1"/>
  <c r="AA8" i="17"/>
  <c r="W48" i="13" s="1"/>
  <c r="W8" i="17"/>
  <c r="S48" i="13" s="1"/>
  <c r="X3" i="17"/>
  <c r="T7" i="13" s="1"/>
  <c r="T3" i="17"/>
  <c r="T8" i="17"/>
  <c r="P48" i="13" s="1"/>
  <c r="AD8" i="17"/>
  <c r="Z48" i="13" s="1"/>
  <c r="Z8" i="17"/>
  <c r="V48" i="13" s="1"/>
  <c r="W7" i="17"/>
  <c r="X8" i="17" s="1"/>
  <c r="T48" i="13" s="1"/>
  <c r="G106" i="13"/>
  <c r="C106" i="13"/>
  <c r="D106" i="13"/>
  <c r="E104" i="13"/>
  <c r="D104" i="13"/>
  <c r="C104" i="13"/>
  <c r="B104" i="13"/>
  <c r="Z4" i="17" l="1"/>
  <c r="V11" i="13" s="1"/>
  <c r="O9" i="13"/>
  <c r="O8" i="13" s="1"/>
  <c r="AE10" i="17"/>
  <c r="S4" i="17"/>
  <c r="O11" i="13" s="1"/>
  <c r="AD4" i="17"/>
  <c r="Z11" i="13" s="1"/>
  <c r="U6" i="13"/>
  <c r="U14" i="13"/>
  <c r="U15" i="13" s="1"/>
  <c r="U17" i="13" s="1"/>
  <c r="U19" i="13" s="1"/>
  <c r="Z6" i="13"/>
  <c r="Z14" i="13"/>
  <c r="W6" i="13"/>
  <c r="W14" i="13"/>
  <c r="Y6" i="13"/>
  <c r="Y14" i="13"/>
  <c r="S6" i="13"/>
  <c r="S14" i="13"/>
  <c r="S15" i="13" s="1"/>
  <c r="S17" i="13" s="1"/>
  <c r="S19" i="13" s="1"/>
  <c r="R14" i="13"/>
  <c r="R15" i="13" s="1"/>
  <c r="R6" i="13"/>
  <c r="T6" i="13"/>
  <c r="T14" i="13"/>
  <c r="X6" i="13"/>
  <c r="X14" i="13"/>
  <c r="V14" i="13"/>
  <c r="V15" i="13" s="1"/>
  <c r="V17" i="13" s="1"/>
  <c r="V19" i="13" s="1"/>
  <c r="V6" i="13"/>
  <c r="O6" i="13"/>
  <c r="T4" i="17"/>
  <c r="P11" i="13" s="1"/>
  <c r="P7" i="13"/>
  <c r="P14" i="13" s="1"/>
  <c r="B13" i="15"/>
  <c r="S102" i="13" l="1"/>
  <c r="U102" i="13"/>
  <c r="V102" i="13"/>
  <c r="Y15" i="13"/>
  <c r="Y17" i="13" s="1"/>
  <c r="Y19" i="13" s="1"/>
  <c r="W15" i="13"/>
  <c r="W17" i="13" s="1"/>
  <c r="W19" i="13" s="1"/>
  <c r="X15" i="13"/>
  <c r="X17" i="13" s="1"/>
  <c r="X19" i="13" s="1"/>
  <c r="Z15" i="13"/>
  <c r="Z17" i="13" s="1"/>
  <c r="Z19" i="13" s="1"/>
  <c r="T15" i="13"/>
  <c r="T17" i="13" s="1"/>
  <c r="T19" i="13" s="1"/>
  <c r="P15" i="13"/>
  <c r="Q14" i="13"/>
  <c r="Q15" i="13" s="1"/>
  <c r="P6" i="13"/>
  <c r="M21" i="17"/>
  <c r="V30" i="13" l="1"/>
  <c r="S30" i="13"/>
  <c r="W93" i="13"/>
  <c r="W95" i="13" s="1"/>
  <c r="T30" i="13"/>
  <c r="X102" i="13"/>
  <c r="U30" i="13"/>
  <c r="Y30" i="13"/>
  <c r="Z102" i="13"/>
  <c r="W102" i="13"/>
  <c r="X93" i="13" s="1"/>
  <c r="X95" i="13" s="1"/>
  <c r="B26" i="15"/>
  <c r="B21" i="15"/>
  <c r="W30" i="13" l="1"/>
  <c r="Z30" i="13"/>
  <c r="X30" i="13"/>
  <c r="Y102" i="13"/>
  <c r="Z93" i="13" s="1"/>
  <c r="Z95" i="13" s="1"/>
  <c r="T102" i="13"/>
  <c r="Y93" i="13"/>
  <c r="Y95" i="13" s="1"/>
  <c r="B11" i="15"/>
  <c r="V93" i="13" l="1"/>
  <c r="V95" i="13" s="1"/>
  <c r="U93" i="13"/>
  <c r="U95" i="13" s="1"/>
  <c r="B72" i="15"/>
  <c r="B54" i="15"/>
  <c r="B15" i="18"/>
  <c r="B70" i="15" s="1"/>
  <c r="B64" i="15"/>
  <c r="B63" i="15" l="1"/>
  <c r="B68" i="15" s="1"/>
  <c r="B69" i="15" l="1"/>
  <c r="B71" i="15"/>
  <c r="D12" i="15"/>
  <c r="E12" i="15"/>
  <c r="C109" i="13"/>
  <c r="C58" i="13"/>
  <c r="D58" i="13"/>
  <c r="E58" i="13"/>
  <c r="F58" i="13"/>
  <c r="G58" i="13"/>
  <c r="I58" i="13"/>
  <c r="J58" i="13"/>
  <c r="K58" i="13"/>
  <c r="L58" i="13"/>
  <c r="M58" i="13"/>
  <c r="D52" i="15"/>
  <c r="AB83" i="13"/>
  <c r="E52" i="15" s="1"/>
  <c r="C51" i="15"/>
  <c r="AB84" i="13"/>
  <c r="E53" i="15" s="1"/>
  <c r="L84" i="13"/>
  <c r="K84" i="13"/>
  <c r="J84" i="13"/>
  <c r="I84" i="13"/>
  <c r="H84" i="13"/>
  <c r="G84" i="13"/>
  <c r="F84" i="13"/>
  <c r="E84" i="13"/>
  <c r="D84" i="13"/>
  <c r="C84" i="13"/>
  <c r="B25" i="16"/>
  <c r="C15" i="18"/>
  <c r="C70" i="15" s="1"/>
  <c r="E15" i="18"/>
  <c r="E70" i="15" s="1"/>
  <c r="C47" i="16"/>
  <c r="D112" i="13"/>
  <c r="D114" i="13" s="1"/>
  <c r="E112" i="13"/>
  <c r="E114" i="13" s="1"/>
  <c r="F112" i="13"/>
  <c r="F114" i="13" s="1"/>
  <c r="G112" i="13"/>
  <c r="G114" i="13" s="1"/>
  <c r="H112" i="13"/>
  <c r="H114" i="13" s="1"/>
  <c r="I112" i="13"/>
  <c r="I114" i="13" s="1"/>
  <c r="J112" i="13"/>
  <c r="J114" i="13" s="1"/>
  <c r="K112" i="13"/>
  <c r="K114" i="13" s="1"/>
  <c r="L112" i="13"/>
  <c r="L114" i="13" s="1"/>
  <c r="M112" i="13"/>
  <c r="M114" i="13" s="1"/>
  <c r="C114" i="13"/>
  <c r="B114" i="13"/>
  <c r="N44" i="13"/>
  <c r="AA43" i="13"/>
  <c r="D15" i="18"/>
  <c r="D70" i="15" s="1"/>
  <c r="AB58" i="13"/>
  <c r="N56" i="13"/>
  <c r="D2" i="18"/>
  <c r="E2" i="18"/>
  <c r="C2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AA37" i="13"/>
  <c r="AB37" i="13"/>
  <c r="N24" i="13"/>
  <c r="N37" i="13" s="1"/>
  <c r="C37" i="13"/>
  <c r="D37" i="13"/>
  <c r="E37" i="13"/>
  <c r="F37" i="13"/>
  <c r="G37" i="13"/>
  <c r="H37" i="13"/>
  <c r="I37" i="13"/>
  <c r="J37" i="13"/>
  <c r="K37" i="13"/>
  <c r="L37" i="13"/>
  <c r="M37" i="13"/>
  <c r="B37" i="13"/>
  <c r="C2" i="16"/>
  <c r="D2" i="16"/>
  <c r="E2" i="16"/>
  <c r="B12" i="16"/>
  <c r="B27" i="16" s="1"/>
  <c r="B39" i="16"/>
  <c r="B44" i="16"/>
  <c r="B50" i="16"/>
  <c r="C2" i="15"/>
  <c r="D2" i="15"/>
  <c r="E2" i="15"/>
  <c r="E10" i="15"/>
  <c r="D20" i="15"/>
  <c r="E20" i="15"/>
  <c r="D23" i="15"/>
  <c r="E23" i="15"/>
  <c r="D24" i="15"/>
  <c r="E24" i="15"/>
  <c r="D25" i="15"/>
  <c r="E25" i="15"/>
  <c r="D29" i="15"/>
  <c r="E29" i="15"/>
  <c r="D30" i="15"/>
  <c r="E30" i="15"/>
  <c r="D31" i="15"/>
  <c r="E31" i="15"/>
  <c r="D32" i="15"/>
  <c r="E32" i="15"/>
  <c r="D33" i="15"/>
  <c r="E33" i="15"/>
  <c r="D34" i="15"/>
  <c r="E34" i="15"/>
  <c r="D35" i="15"/>
  <c r="E35" i="15"/>
  <c r="D37" i="15"/>
  <c r="E37" i="15"/>
  <c r="D38" i="15"/>
  <c r="E38" i="15"/>
  <c r="D39" i="15"/>
  <c r="E39" i="15"/>
  <c r="D40" i="15"/>
  <c r="E40" i="15"/>
  <c r="D42" i="15"/>
  <c r="E42" i="15"/>
  <c r="D43" i="15"/>
  <c r="E43" i="15"/>
  <c r="D44" i="15"/>
  <c r="E44" i="15"/>
  <c r="D46" i="15"/>
  <c r="E46" i="15"/>
  <c r="D47" i="15"/>
  <c r="E47" i="15"/>
  <c r="D48" i="15"/>
  <c r="E48" i="15"/>
  <c r="D49" i="15"/>
  <c r="E49" i="15"/>
  <c r="D51" i="15"/>
  <c r="E51" i="15"/>
  <c r="D55" i="15"/>
  <c r="E55" i="15"/>
  <c r="D57" i="15"/>
  <c r="E57" i="15"/>
  <c r="D66" i="15"/>
  <c r="E66" i="15"/>
  <c r="B4" i="13"/>
  <c r="N4" i="13" s="1"/>
  <c r="N18" i="13"/>
  <c r="N20" i="13"/>
  <c r="C46" i="16" s="1"/>
  <c r="D46" i="16" s="1"/>
  <c r="E46" i="16" s="1"/>
  <c r="N21" i="13"/>
  <c r="N22" i="13"/>
  <c r="M91" i="13" s="1"/>
  <c r="N91" i="13" s="1"/>
  <c r="N23" i="13"/>
  <c r="N25" i="13"/>
  <c r="N29" i="13"/>
  <c r="N35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AA36" i="13"/>
  <c r="AB36" i="13"/>
  <c r="AA38" i="13"/>
  <c r="AB38" i="13"/>
  <c r="N39" i="13"/>
  <c r="N40" i="13"/>
  <c r="N41" i="13"/>
  <c r="N49" i="13"/>
  <c r="C20" i="15" s="1"/>
  <c r="N53" i="13"/>
  <c r="C23" i="15" s="1"/>
  <c r="N54" i="13"/>
  <c r="C24" i="15" s="1"/>
  <c r="N55" i="13"/>
  <c r="C25" i="15" s="1"/>
  <c r="N60" i="13"/>
  <c r="C29" i="15" s="1"/>
  <c r="N61" i="13"/>
  <c r="C30" i="15" s="1"/>
  <c r="N62" i="13"/>
  <c r="C31" i="15" s="1"/>
  <c r="N63" i="13"/>
  <c r="C32" i="15" s="1"/>
  <c r="N64" i="13"/>
  <c r="C33" i="15" s="1"/>
  <c r="N65" i="13"/>
  <c r="C34" i="15" s="1"/>
  <c r="N66" i="13"/>
  <c r="C35" i="15" s="1"/>
  <c r="N68" i="13"/>
  <c r="C37" i="15" s="1"/>
  <c r="N69" i="13"/>
  <c r="C38" i="15" s="1"/>
  <c r="N70" i="13"/>
  <c r="C39" i="15" s="1"/>
  <c r="N71" i="13"/>
  <c r="C40" i="15" s="1"/>
  <c r="N73" i="13"/>
  <c r="C42" i="15" s="1"/>
  <c r="N74" i="13"/>
  <c r="C43" i="15" s="1"/>
  <c r="N75" i="13"/>
  <c r="C44" i="15" s="1"/>
  <c r="N77" i="13"/>
  <c r="C46" i="15" s="1"/>
  <c r="N78" i="13"/>
  <c r="C47" i="15" s="1"/>
  <c r="N79" i="13"/>
  <c r="C48" i="15" s="1"/>
  <c r="N80" i="13"/>
  <c r="C49" i="15" s="1"/>
  <c r="C83" i="13"/>
  <c r="D83" i="13"/>
  <c r="E83" i="13"/>
  <c r="F83" i="13"/>
  <c r="G83" i="13"/>
  <c r="H83" i="13"/>
  <c r="I83" i="13"/>
  <c r="J83" i="13"/>
  <c r="K83" i="13"/>
  <c r="L83" i="13"/>
  <c r="N85" i="13"/>
  <c r="C55" i="15" s="1"/>
  <c r="N87" i="13"/>
  <c r="C57" i="15" s="1"/>
  <c r="N92" i="13"/>
  <c r="C66" i="15" s="1"/>
  <c r="N94" i="13"/>
  <c r="B96" i="13"/>
  <c r="N96" i="13" s="1"/>
  <c r="N98" i="13"/>
  <c r="N99" i="13"/>
  <c r="B108" i="13"/>
  <c r="C108" i="13"/>
  <c r="E108" i="13"/>
  <c r="F104" i="13"/>
  <c r="F108" i="13" s="1"/>
  <c r="G104" i="13"/>
  <c r="G108" i="13" s="1"/>
  <c r="H104" i="13"/>
  <c r="H108" i="13" s="1"/>
  <c r="I108" i="13"/>
  <c r="J104" i="13"/>
  <c r="J108" i="13" s="1"/>
  <c r="K104" i="13"/>
  <c r="K108" i="13" s="1"/>
  <c r="L104" i="13"/>
  <c r="L108" i="13" s="1"/>
  <c r="M104" i="13"/>
  <c r="M108" i="13" s="1"/>
  <c r="B109" i="13"/>
  <c r="D109" i="13"/>
  <c r="E106" i="13"/>
  <c r="E109" i="13" s="1"/>
  <c r="F106" i="13"/>
  <c r="F109" i="13" s="1"/>
  <c r="G109" i="13"/>
  <c r="H106" i="13"/>
  <c r="H109" i="13" s="1"/>
  <c r="I109" i="13"/>
  <c r="J106" i="13"/>
  <c r="J109" i="13" s="1"/>
  <c r="K106" i="13"/>
  <c r="K109" i="13" s="1"/>
  <c r="L106" i="13"/>
  <c r="L109" i="13" s="1"/>
  <c r="M106" i="13"/>
  <c r="D108" i="13"/>
  <c r="AI1" i="17"/>
  <c r="AJ1" i="17"/>
  <c r="AK1" i="17"/>
  <c r="AL1" i="17"/>
  <c r="AM1" i="17"/>
  <c r="AN1" i="17"/>
  <c r="AO1" i="17"/>
  <c r="AP1" i="17"/>
  <c r="AQ1" i="17"/>
  <c r="AR1" i="17"/>
  <c r="AS1" i="17"/>
  <c r="AT1" i="17"/>
  <c r="AU1" i="17"/>
  <c r="BH1" i="17"/>
  <c r="BI1" i="17"/>
  <c r="BJ1" i="17"/>
  <c r="E2" i="17"/>
  <c r="B10" i="13"/>
  <c r="H2" i="17"/>
  <c r="I2" i="17"/>
  <c r="E10" i="13" s="1"/>
  <c r="J2" i="17"/>
  <c r="F10" i="13" s="1"/>
  <c r="K2" i="17"/>
  <c r="G10" i="13" s="1"/>
  <c r="L2" i="17"/>
  <c r="M2" i="17"/>
  <c r="I10" i="13" s="1"/>
  <c r="N2" i="17"/>
  <c r="O2" i="17"/>
  <c r="P2" i="17"/>
  <c r="L10" i="13" s="1"/>
  <c r="Q2" i="17"/>
  <c r="AE2" i="17"/>
  <c r="AA10" i="13" s="1"/>
  <c r="D8" i="15" s="1"/>
  <c r="AF2" i="17"/>
  <c r="AB10" i="13" s="1"/>
  <c r="E8" i="15" s="1"/>
  <c r="E5" i="17"/>
  <c r="I5" i="17"/>
  <c r="J5" i="17"/>
  <c r="K5" i="17"/>
  <c r="L5" i="17"/>
  <c r="M5" i="17"/>
  <c r="N5" i="17"/>
  <c r="O5" i="17"/>
  <c r="P5" i="17"/>
  <c r="Q5" i="17"/>
  <c r="D19" i="15"/>
  <c r="AF5" i="17"/>
  <c r="E19" i="15" s="1"/>
  <c r="E7" i="17"/>
  <c r="F7" i="17"/>
  <c r="G8" i="17" s="1"/>
  <c r="G7" i="17"/>
  <c r="H7" i="17"/>
  <c r="I7" i="17"/>
  <c r="K7" i="17"/>
  <c r="L7" i="17"/>
  <c r="M7" i="17"/>
  <c r="O7" i="17"/>
  <c r="P7" i="17"/>
  <c r="Q7" i="17"/>
  <c r="AE7" i="17"/>
  <c r="AF7" i="17"/>
  <c r="G16" i="17"/>
  <c r="H16" i="17"/>
  <c r="J16" i="17"/>
  <c r="K16" i="17"/>
  <c r="L16" i="17"/>
  <c r="M16" i="17"/>
  <c r="N16" i="17"/>
  <c r="O16" i="17"/>
  <c r="P16" i="17"/>
  <c r="Q16" i="17"/>
  <c r="BI2" i="17" s="1"/>
  <c r="E21" i="17"/>
  <c r="F21" i="17"/>
  <c r="G21" i="17"/>
  <c r="H21" i="17"/>
  <c r="I21" i="17"/>
  <c r="J21" i="17"/>
  <c r="K21" i="17"/>
  <c r="L21" i="17"/>
  <c r="N21" i="17"/>
  <c r="O21" i="17"/>
  <c r="P21" i="17"/>
  <c r="Q21" i="17"/>
  <c r="AF21" i="17"/>
  <c r="E26" i="17"/>
  <c r="F26" i="17"/>
  <c r="AI4" i="17" s="1"/>
  <c r="G26" i="17"/>
  <c r="AJ4" i="17" s="1"/>
  <c r="H26" i="17"/>
  <c r="AK4" i="17" s="1"/>
  <c r="I26" i="17"/>
  <c r="J26" i="17"/>
  <c r="AM4" i="17" s="1"/>
  <c r="K26" i="17"/>
  <c r="AN4" i="17" s="1"/>
  <c r="L26" i="17"/>
  <c r="AO4" i="17" s="1"/>
  <c r="M26" i="17"/>
  <c r="AP4" i="17" s="1"/>
  <c r="N26" i="17"/>
  <c r="AQ4" i="17" s="1"/>
  <c r="O26" i="17"/>
  <c r="AR4" i="17" s="1"/>
  <c r="P26" i="17"/>
  <c r="AS4" i="17" s="1"/>
  <c r="Q26" i="17"/>
  <c r="AT4" i="17" s="1"/>
  <c r="AF26" i="17"/>
  <c r="BI4" i="17" s="1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AF31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AF36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AF41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AF46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AF51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AF56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AF61" i="17"/>
  <c r="C10" i="13"/>
  <c r="B16" i="13" l="1"/>
  <c r="F9" i="17"/>
  <c r="R21" i="17"/>
  <c r="N83" i="13"/>
  <c r="R61" i="17"/>
  <c r="R16" i="17"/>
  <c r="AL4" i="17"/>
  <c r="R26" i="17"/>
  <c r="AB104" i="13"/>
  <c r="X104" i="13"/>
  <c r="X108" i="13" s="1"/>
  <c r="Z104" i="13"/>
  <c r="W104" i="13"/>
  <c r="W108" i="13" s="1"/>
  <c r="O104" i="13"/>
  <c r="O108" i="13" s="1"/>
  <c r="R104" i="13"/>
  <c r="R108" i="13" s="1"/>
  <c r="Q104" i="13"/>
  <c r="Q108" i="13" s="1"/>
  <c r="V104" i="13"/>
  <c r="U104" i="13"/>
  <c r="U108" i="13" s="1"/>
  <c r="T104" i="13"/>
  <c r="T108" i="13" s="1"/>
  <c r="S104" i="13"/>
  <c r="S108" i="13" s="1"/>
  <c r="Y104" i="13"/>
  <c r="Y108" i="13" s="1"/>
  <c r="O112" i="13"/>
  <c r="O114" i="13" s="1"/>
  <c r="AB112" i="13"/>
  <c r="AB114" i="13" s="1"/>
  <c r="E61" i="15" s="1"/>
  <c r="S112" i="13"/>
  <c r="S114" i="13" s="1"/>
  <c r="R112" i="13"/>
  <c r="R114" i="13" s="1"/>
  <c r="Q112" i="13"/>
  <c r="Q114" i="13" s="1"/>
  <c r="P112" i="13"/>
  <c r="P114" i="13" s="1"/>
  <c r="V112" i="13"/>
  <c r="V114" i="13" s="1"/>
  <c r="T112" i="13"/>
  <c r="T114" i="13" s="1"/>
  <c r="Z112" i="13"/>
  <c r="AA112" i="13" s="1"/>
  <c r="Y112" i="13"/>
  <c r="Y114" i="13" s="1"/>
  <c r="X112" i="13"/>
  <c r="X114" i="13" s="1"/>
  <c r="W112" i="13"/>
  <c r="W114" i="13" s="1"/>
  <c r="U112" i="13"/>
  <c r="U114" i="13" s="1"/>
  <c r="Z106" i="13"/>
  <c r="AA106" i="13" s="1"/>
  <c r="AB106" i="13" a="1"/>
  <c r="AB106" i="13" s="1"/>
  <c r="R106" i="13"/>
  <c r="R109" i="13" s="1"/>
  <c r="Y106" i="13"/>
  <c r="Y109" i="13" s="1"/>
  <c r="Q106" i="13"/>
  <c r="Q109" i="13" s="1"/>
  <c r="X106" i="13"/>
  <c r="X109" i="13" s="1"/>
  <c r="O106" i="13"/>
  <c r="O109" i="13" s="1"/>
  <c r="W106" i="13"/>
  <c r="W109" i="13" s="1"/>
  <c r="P106" i="13"/>
  <c r="P109" i="13" s="1"/>
  <c r="U106" i="13"/>
  <c r="U109" i="13" s="1"/>
  <c r="T106" i="13"/>
  <c r="T109" i="13" s="1"/>
  <c r="S106" i="13"/>
  <c r="S109" i="13" s="1"/>
  <c r="V106" i="13"/>
  <c r="V109" i="13" s="1"/>
  <c r="N106" i="13"/>
  <c r="C16" i="16" s="1"/>
  <c r="B105" i="13"/>
  <c r="B111" i="13" s="1"/>
  <c r="V108" i="13"/>
  <c r="P108" i="13"/>
  <c r="S9" i="17"/>
  <c r="F3" i="17"/>
  <c r="B7" i="13" s="1"/>
  <c r="B14" i="13" s="1"/>
  <c r="AU5" i="17"/>
  <c r="L9" i="17"/>
  <c r="I105" i="13"/>
  <c r="I111" i="13" s="1"/>
  <c r="I3" i="17"/>
  <c r="E7" i="13" s="1"/>
  <c r="E6" i="13" s="1"/>
  <c r="C48" i="16"/>
  <c r="D53" i="15"/>
  <c r="D54" i="15" s="1"/>
  <c r="P8" i="17"/>
  <c r="L48" i="13" s="1"/>
  <c r="F105" i="13"/>
  <c r="F111" i="13" s="1"/>
  <c r="L105" i="13"/>
  <c r="L111" i="13" s="1"/>
  <c r="I10" i="17"/>
  <c r="E9" i="13" s="1"/>
  <c r="E8" i="13" s="1"/>
  <c r="R51" i="17"/>
  <c r="N104" i="13"/>
  <c r="C15" i="16" s="1"/>
  <c r="C10" i="15"/>
  <c r="M3" i="17"/>
  <c r="I7" i="13" s="1"/>
  <c r="E8" i="17"/>
  <c r="R46" i="17"/>
  <c r="N3" i="17"/>
  <c r="J7" i="13" s="1"/>
  <c r="J6" i="13" s="1"/>
  <c r="J3" i="17"/>
  <c r="F7" i="13" s="1"/>
  <c r="E10" i="17"/>
  <c r="M8" i="17"/>
  <c r="I48" i="13" s="1"/>
  <c r="H8" i="17"/>
  <c r="D48" i="13" s="1"/>
  <c r="L8" i="17"/>
  <c r="H48" i="13" s="1"/>
  <c r="D10" i="13"/>
  <c r="K9" i="17"/>
  <c r="G9" i="17"/>
  <c r="C16" i="13" s="1"/>
  <c r="M109" i="13"/>
  <c r="N58" i="13"/>
  <c r="M4" i="17"/>
  <c r="I11" i="13" s="1"/>
  <c r="C105" i="13"/>
  <c r="C111" i="13" s="1"/>
  <c r="R56" i="17"/>
  <c r="E3" i="17"/>
  <c r="E4" i="17" s="1"/>
  <c r="O3" i="17"/>
  <c r="K7" i="13" s="1"/>
  <c r="I8" i="17"/>
  <c r="E48" i="13" s="1"/>
  <c r="M10" i="17"/>
  <c r="I9" i="13" s="1"/>
  <c r="I8" i="13" s="1"/>
  <c r="P9" i="17"/>
  <c r="K10" i="17"/>
  <c r="G9" i="13" s="1"/>
  <c r="G8" i="13" s="1"/>
  <c r="AF8" i="17"/>
  <c r="AB48" i="13" s="1"/>
  <c r="J10" i="13"/>
  <c r="C41" i="16"/>
  <c r="D41" i="16" s="1"/>
  <c r="E41" i="16" s="1"/>
  <c r="E26" i="15"/>
  <c r="B52" i="16"/>
  <c r="N112" i="13"/>
  <c r="C19" i="16" s="1"/>
  <c r="J9" i="17"/>
  <c r="R5" i="17"/>
  <c r="C19" i="15" s="1"/>
  <c r="G10" i="17"/>
  <c r="C9" i="13" s="1"/>
  <c r="C8" i="13" s="1"/>
  <c r="L3" i="17"/>
  <c r="H7" i="13" s="1"/>
  <c r="H6" i="13" s="1"/>
  <c r="C48" i="13"/>
  <c r="D64" i="15"/>
  <c r="D26" i="15"/>
  <c r="M9" i="17"/>
  <c r="R7" i="17"/>
  <c r="AE8" i="17"/>
  <c r="AA48" i="13" s="1"/>
  <c r="Q8" i="17"/>
  <c r="E54" i="15"/>
  <c r="E21" i="15"/>
  <c r="E64" i="15"/>
  <c r="D21" i="15"/>
  <c r="C33" i="16"/>
  <c r="D33" i="16" s="1"/>
  <c r="E33" i="16" s="1"/>
  <c r="R31" i="17"/>
  <c r="H10" i="17"/>
  <c r="D9" i="13" s="1"/>
  <c r="H9" i="17"/>
  <c r="K3" i="17"/>
  <c r="G7" i="13" s="1"/>
  <c r="C52" i="15"/>
  <c r="C64" i="15"/>
  <c r="B48" i="13"/>
  <c r="N9" i="17"/>
  <c r="N10" i="17"/>
  <c r="J9" i="13" s="1"/>
  <c r="J8" i="13" s="1"/>
  <c r="J7" i="17"/>
  <c r="K8" i="17" s="1"/>
  <c r="G48" i="13" s="1"/>
  <c r="J8" i="17"/>
  <c r="F48" i="13" s="1"/>
  <c r="H105" i="13"/>
  <c r="H111" i="13" s="1"/>
  <c r="D105" i="13"/>
  <c r="D111" i="13" s="1"/>
  <c r="E105" i="13"/>
  <c r="E111" i="13" s="1"/>
  <c r="N36" i="13"/>
  <c r="K105" i="13"/>
  <c r="K111" i="13" s="1"/>
  <c r="G105" i="13"/>
  <c r="G111" i="13" s="1"/>
  <c r="J105" i="13"/>
  <c r="J111" i="13" s="1"/>
  <c r="M105" i="13"/>
  <c r="AF9" i="17"/>
  <c r="AF10" i="17"/>
  <c r="AB9" i="13" s="1"/>
  <c r="AE3" i="17"/>
  <c r="N7" i="17"/>
  <c r="O8" i="17" s="1"/>
  <c r="K48" i="13" s="1"/>
  <c r="N8" i="17"/>
  <c r="J48" i="13" s="1"/>
  <c r="K10" i="13"/>
  <c r="H10" i="13"/>
  <c r="R2" i="17"/>
  <c r="L4" i="17"/>
  <c r="H11" i="13" s="1"/>
  <c r="R36" i="17"/>
  <c r="Q3" i="17"/>
  <c r="J10" i="17"/>
  <c r="F9" i="13" s="1"/>
  <c r="F8" i="13" s="1"/>
  <c r="M10" i="13"/>
  <c r="C26" i="15"/>
  <c r="E9" i="17"/>
  <c r="N84" i="13"/>
  <c r="C53" i="15" s="1"/>
  <c r="R41" i="17"/>
  <c r="Q10" i="17"/>
  <c r="P10" i="17"/>
  <c r="L9" i="13" s="1"/>
  <c r="L8" i="13" s="1"/>
  <c r="P3" i="17"/>
  <c r="L7" i="13" s="1"/>
  <c r="AF3" i="17"/>
  <c r="N108" i="13"/>
  <c r="Q9" i="17"/>
  <c r="O9" i="17"/>
  <c r="AU8" i="17"/>
  <c r="F10" i="17"/>
  <c r="O10" i="17"/>
  <c r="K9" i="13" s="1"/>
  <c r="K8" i="13" s="1"/>
  <c r="G3" i="17"/>
  <c r="G4" i="17" s="1"/>
  <c r="C11" i="13" s="1"/>
  <c r="L10" i="17"/>
  <c r="H9" i="13" s="1"/>
  <c r="H8" i="13" s="1"/>
  <c r="H3" i="17"/>
  <c r="D7" i="13" s="1"/>
  <c r="N114" i="13"/>
  <c r="I9" i="17"/>
  <c r="AU7" i="17"/>
  <c r="AU9" i="17"/>
  <c r="AU10" i="17"/>
  <c r="N109" i="13" l="1"/>
  <c r="C60" i="15" s="1"/>
  <c r="O4" i="17"/>
  <c r="K11" i="13" s="1"/>
  <c r="N4" i="17"/>
  <c r="J11" i="13" s="1"/>
  <c r="K4" i="17"/>
  <c r="G11" i="13" s="1"/>
  <c r="I4" i="17"/>
  <c r="E11" i="13" s="1"/>
  <c r="J4" i="17"/>
  <c r="F11" i="13" s="1"/>
  <c r="D8" i="13"/>
  <c r="H4" i="17"/>
  <c r="D11" i="13" s="1"/>
  <c r="Z105" i="13"/>
  <c r="AA105" i="13" s="1"/>
  <c r="O105" i="13"/>
  <c r="O111" i="13" s="1"/>
  <c r="R105" i="13"/>
  <c r="R111" i="13" s="1"/>
  <c r="S105" i="13"/>
  <c r="S111" i="13" s="1"/>
  <c r="Y105" i="13"/>
  <c r="Y111" i="13" s="1"/>
  <c r="V105" i="13"/>
  <c r="V111" i="13" s="1"/>
  <c r="Q105" i="13"/>
  <c r="Q111" i="13" s="1"/>
  <c r="U105" i="13"/>
  <c r="U111" i="13" s="1"/>
  <c r="X105" i="13"/>
  <c r="X111" i="13" s="1"/>
  <c r="P105" i="13"/>
  <c r="P111" i="13" s="1"/>
  <c r="T105" i="13"/>
  <c r="T111" i="13" s="1"/>
  <c r="W105" i="13"/>
  <c r="W111" i="13" s="1"/>
  <c r="AB105" i="13"/>
  <c r="R10" i="17"/>
  <c r="D16" i="13"/>
  <c r="Z114" i="13"/>
  <c r="AA114" i="13" s="1"/>
  <c r="D61" i="15" s="1"/>
  <c r="D19" i="16"/>
  <c r="Z108" i="13"/>
  <c r="AA108" i="13" s="1"/>
  <c r="D59" i="15" s="1"/>
  <c r="AA104" i="13"/>
  <c r="D15" i="16" s="1"/>
  <c r="D16" i="16"/>
  <c r="AB109" i="13" s="1"/>
  <c r="E60" i="15" s="1"/>
  <c r="Z109" i="13"/>
  <c r="J16" i="13"/>
  <c r="O16" i="13"/>
  <c r="U9" i="17"/>
  <c r="T9" i="17"/>
  <c r="P16" i="13" s="1"/>
  <c r="P17" i="13" s="1"/>
  <c r="F4" i="17"/>
  <c r="B11" i="13" s="1"/>
  <c r="G16" i="13"/>
  <c r="I16" i="13"/>
  <c r="H16" i="13"/>
  <c r="AU4" i="17"/>
  <c r="F14" i="13"/>
  <c r="F15" i="13" s="1"/>
  <c r="F6" i="13"/>
  <c r="E16" i="13"/>
  <c r="E16" i="16"/>
  <c r="I14" i="13"/>
  <c r="I15" i="13" s="1"/>
  <c r="E19" i="16"/>
  <c r="AB7" i="13"/>
  <c r="AF4" i="17"/>
  <c r="AB11" i="13" s="1"/>
  <c r="J14" i="13"/>
  <c r="J15" i="13" s="1"/>
  <c r="I6" i="13"/>
  <c r="C21" i="15"/>
  <c r="L16" i="13"/>
  <c r="P4" i="17"/>
  <c r="L11" i="13" s="1"/>
  <c r="K6" i="13"/>
  <c r="K14" i="13"/>
  <c r="K15" i="13" s="1"/>
  <c r="B6" i="13"/>
  <c r="AA7" i="13"/>
  <c r="D5" i="15" s="1"/>
  <c r="AE4" i="17"/>
  <c r="AA9" i="13"/>
  <c r="M48" i="13"/>
  <c r="M9" i="13"/>
  <c r="M8" i="13" s="1"/>
  <c r="M7" i="13"/>
  <c r="M16" i="13"/>
  <c r="Q4" i="17"/>
  <c r="AB16" i="13"/>
  <c r="N10" i="13"/>
  <c r="C8" i="15" s="1"/>
  <c r="D6" i="13"/>
  <c r="E14" i="13"/>
  <c r="L14" i="13"/>
  <c r="L6" i="13"/>
  <c r="F16" i="13"/>
  <c r="B9" i="13"/>
  <c r="G14" i="13"/>
  <c r="G6" i="13"/>
  <c r="E15" i="16"/>
  <c r="AB108" i="13"/>
  <c r="E59" i="15" s="1"/>
  <c r="C59" i="15"/>
  <c r="C17" i="16"/>
  <c r="E6" i="15"/>
  <c r="AB8" i="13"/>
  <c r="M111" i="13"/>
  <c r="N111" i="13" s="1"/>
  <c r="N105" i="13"/>
  <c r="C61" i="15"/>
  <c r="C20" i="16"/>
  <c r="H14" i="13"/>
  <c r="C7" i="13"/>
  <c r="N7" i="13" s="1"/>
  <c r="C5" i="15" s="1"/>
  <c r="C11" i="15" s="1"/>
  <c r="R3" i="17"/>
  <c r="R4" i="17" s="1"/>
  <c r="K16" i="13"/>
  <c r="R9" i="17"/>
  <c r="R8" i="17"/>
  <c r="C54" i="15"/>
  <c r="P19" i="13" l="1"/>
  <c r="P30" i="13" s="1"/>
  <c r="AA109" i="13"/>
  <c r="D60" i="15" s="1"/>
  <c r="M14" i="13"/>
  <c r="O14" i="13"/>
  <c r="D6" i="15"/>
  <c r="D7" i="15" s="1"/>
  <c r="AA8" i="13"/>
  <c r="Z111" i="13"/>
  <c r="AA111" i="13" s="1"/>
  <c r="Q16" i="13"/>
  <c r="Q17" i="13" s="1"/>
  <c r="Q19" i="13" s="1"/>
  <c r="R16" i="13"/>
  <c r="R17" i="13" s="1"/>
  <c r="R19" i="13" s="1"/>
  <c r="J17" i="13"/>
  <c r="J19" i="13" s="1"/>
  <c r="P102" i="13"/>
  <c r="I17" i="13"/>
  <c r="I19" i="13" s="1"/>
  <c r="F17" i="13"/>
  <c r="F19" i="13" s="1"/>
  <c r="E5" i="15"/>
  <c r="E13" i="15" s="1"/>
  <c r="D20" i="16"/>
  <c r="E20" i="16" s="1"/>
  <c r="C63" i="15"/>
  <c r="K17" i="13"/>
  <c r="K19" i="13" s="1"/>
  <c r="M6" i="13"/>
  <c r="D9" i="15"/>
  <c r="AB14" i="13"/>
  <c r="AB15" i="13" s="1"/>
  <c r="AB17" i="13" s="1"/>
  <c r="AB19" i="13" s="1"/>
  <c r="AA11" i="13"/>
  <c r="AA14" i="13"/>
  <c r="M11" i="13"/>
  <c r="C62" i="15"/>
  <c r="N48" i="13"/>
  <c r="C6" i="13"/>
  <c r="C14" i="13"/>
  <c r="AB111" i="13"/>
  <c r="D14" i="13"/>
  <c r="H15" i="13"/>
  <c r="H17" i="13" s="1"/>
  <c r="H19" i="13" s="1"/>
  <c r="D17" i="16"/>
  <c r="E17" i="16" s="1"/>
  <c r="L15" i="13"/>
  <c r="L17" i="13" s="1"/>
  <c r="L19" i="13" s="1"/>
  <c r="M15" i="13"/>
  <c r="M17" i="13" s="1"/>
  <c r="M19" i="13" s="1"/>
  <c r="G15" i="13"/>
  <c r="G17" i="13" s="1"/>
  <c r="G19" i="13" s="1"/>
  <c r="N16" i="13"/>
  <c r="E62" i="15"/>
  <c r="E63" i="15"/>
  <c r="B8" i="13"/>
  <c r="B15" i="13" s="1"/>
  <c r="B17" i="13" s="1"/>
  <c r="B19" i="13" s="1"/>
  <c r="N9" i="13"/>
  <c r="E15" i="13"/>
  <c r="E17" i="13" s="1"/>
  <c r="E19" i="13" s="1"/>
  <c r="D62" i="15" l="1"/>
  <c r="D63" i="15"/>
  <c r="O15" i="13"/>
  <c r="O17" i="13" s="1"/>
  <c r="E7" i="15"/>
  <c r="AB102" i="13"/>
  <c r="R30" i="13"/>
  <c r="R102" i="13"/>
  <c r="Q30" i="13"/>
  <c r="Q102" i="13"/>
  <c r="R93" i="13" s="1"/>
  <c r="E68" i="15"/>
  <c r="E11" i="15"/>
  <c r="E9" i="15"/>
  <c r="E69" i="15"/>
  <c r="N6" i="13"/>
  <c r="N11" i="13"/>
  <c r="D15" i="13"/>
  <c r="D17" i="13" s="1"/>
  <c r="D19" i="13" s="1"/>
  <c r="C15" i="13"/>
  <c r="C17" i="13" s="1"/>
  <c r="C19" i="13" s="1"/>
  <c r="N19" i="13" s="1"/>
  <c r="N14" i="13"/>
  <c r="N8" i="13"/>
  <c r="C6" i="15"/>
  <c r="C10" i="16"/>
  <c r="O19" i="13" l="1"/>
  <c r="O102" i="13" s="1"/>
  <c r="Q93" i="13" s="1"/>
  <c r="Q95" i="13" s="1"/>
  <c r="D10" i="16"/>
  <c r="E10" i="16" s="1"/>
  <c r="AB93" i="13"/>
  <c r="AB95" i="13" s="1"/>
  <c r="R95" i="13"/>
  <c r="AB30" i="13"/>
  <c r="AA18" i="13"/>
  <c r="D10" i="15" s="1"/>
  <c r="D11" i="15" s="1"/>
  <c r="S93" i="13"/>
  <c r="S95" i="13" s="1"/>
  <c r="T93" i="13"/>
  <c r="T95" i="13" s="1"/>
  <c r="E72" i="15"/>
  <c r="E71" i="15"/>
  <c r="E49" i="16"/>
  <c r="D71" i="15"/>
  <c r="C7" i="15"/>
  <c r="N17" i="13"/>
  <c r="N15" i="13"/>
  <c r="C7" i="16"/>
  <c r="D7" i="16" s="1"/>
  <c r="E7" i="16" s="1"/>
  <c r="C9" i="15"/>
  <c r="O30" i="13" l="1"/>
  <c r="AA30" i="13"/>
  <c r="D13" i="15"/>
  <c r="D68" i="15" l="1"/>
  <c r="D69" i="15"/>
  <c r="C71" i="15"/>
  <c r="E38" i="13"/>
  <c r="B30" i="13"/>
  <c r="C43" i="13"/>
  <c r="F43" i="13"/>
  <c r="M38" i="13"/>
  <c r="H43" i="13"/>
  <c r="G43" i="13"/>
  <c r="E103" i="13"/>
  <c r="J30" i="13"/>
  <c r="F38" i="13"/>
  <c r="C103" i="13"/>
  <c r="I30" i="13"/>
  <c r="M43" i="13"/>
  <c r="F30" i="13"/>
  <c r="G30" i="13"/>
  <c r="H103" i="13"/>
  <c r="E43" i="13"/>
  <c r="L30" i="13"/>
  <c r="I38" i="13"/>
  <c r="E30" i="13"/>
  <c r="D38" i="13"/>
  <c r="J38" i="13"/>
  <c r="D103" i="13"/>
  <c r="C38" i="13"/>
  <c r="M103" i="13"/>
  <c r="D30" i="13"/>
  <c r="L38" i="13"/>
  <c r="I43" i="13"/>
  <c r="L103" i="13"/>
  <c r="K43" i="13"/>
  <c r="G103" i="13"/>
  <c r="K30" i="13"/>
  <c r="F103" i="13"/>
  <c r="K103" i="13"/>
  <c r="B103" i="13"/>
  <c r="H30" i="13"/>
  <c r="J103" i="13"/>
  <c r="H38" i="13"/>
  <c r="N28" i="13"/>
  <c r="L43" i="13"/>
  <c r="B38" i="13"/>
  <c r="I103" i="13"/>
  <c r="D43" i="13"/>
  <c r="C30" i="13"/>
  <c r="M30" i="13"/>
  <c r="K38" i="13"/>
  <c r="B43" i="13"/>
  <c r="J43" i="13"/>
  <c r="N26" i="13"/>
  <c r="G38" i="13"/>
  <c r="B102" i="13" l="1"/>
  <c r="M102" i="13"/>
  <c r="D102" i="13"/>
  <c r="C107" i="13"/>
  <c r="B107" i="13"/>
  <c r="B110" i="13" s="1"/>
  <c r="M107" i="13"/>
  <c r="N107" i="13" s="1"/>
  <c r="L107" i="13"/>
  <c r="L110" i="13" s="1"/>
  <c r="D107" i="13"/>
  <c r="D110" i="13" s="1"/>
  <c r="F102" i="13"/>
  <c r="D72" i="15"/>
  <c r="D49" i="16"/>
  <c r="E47" i="16" s="1"/>
  <c r="E107" i="13"/>
  <c r="E110" i="13" s="1"/>
  <c r="G102" i="13"/>
  <c r="N30" i="13"/>
  <c r="J102" i="13"/>
  <c r="K102" i="13"/>
  <c r="C102" i="13"/>
  <c r="K113" i="13"/>
  <c r="K115" i="13" s="1"/>
  <c r="L102" i="13"/>
  <c r="C113" i="13"/>
  <c r="C115" i="13" s="1"/>
  <c r="I102" i="13"/>
  <c r="E102" i="13"/>
  <c r="N43" i="13"/>
  <c r="N103" i="13"/>
  <c r="F107" i="13"/>
  <c r="F110" i="13" s="1"/>
  <c r="C12" i="15"/>
  <c r="C13" i="15" s="1"/>
  <c r="C68" i="15" s="1"/>
  <c r="H107" i="13"/>
  <c r="H110" i="13" s="1"/>
  <c r="C110" i="13"/>
  <c r="F113" i="13"/>
  <c r="F115" i="13" s="1"/>
  <c r="B113" i="13"/>
  <c r="B115" i="13" s="1"/>
  <c r="I113" i="13"/>
  <c r="I115" i="13" s="1"/>
  <c r="G113" i="13"/>
  <c r="G115" i="13" s="1"/>
  <c r="M113" i="13"/>
  <c r="I107" i="13"/>
  <c r="I110" i="13" s="1"/>
  <c r="E113" i="13"/>
  <c r="E115" i="13" s="1"/>
  <c r="K107" i="13"/>
  <c r="K110" i="13" s="1"/>
  <c r="D113" i="13"/>
  <c r="D115" i="13" s="1"/>
  <c r="J107" i="13"/>
  <c r="J110" i="13" s="1"/>
  <c r="H102" i="13"/>
  <c r="J113" i="13"/>
  <c r="J115" i="13" s="1"/>
  <c r="G107" i="13"/>
  <c r="G110" i="13" s="1"/>
  <c r="H113" i="13"/>
  <c r="H115" i="13" s="1"/>
  <c r="L113" i="13"/>
  <c r="L115" i="13" s="1"/>
  <c r="N38" i="13"/>
  <c r="O107" i="13" s="1"/>
  <c r="D93" i="13" l="1"/>
  <c r="D95" i="13" s="1"/>
  <c r="O93" i="13"/>
  <c r="O95" i="13" s="1"/>
  <c r="P93" i="13"/>
  <c r="P95" i="13" s="1"/>
  <c r="E93" i="13"/>
  <c r="E95" i="13" s="1"/>
  <c r="O113" i="13"/>
  <c r="O115" i="13" s="1"/>
  <c r="P113" i="13"/>
  <c r="AB113" i="13"/>
  <c r="G93" i="13"/>
  <c r="AB107" i="13" a="1"/>
  <c r="AB107" i="13" s="1"/>
  <c r="Z107" i="13"/>
  <c r="R107" i="13"/>
  <c r="R110" i="13" s="1"/>
  <c r="Y107" i="13"/>
  <c r="Y110" i="13" s="1"/>
  <c r="Q107" i="13"/>
  <c r="Q110" i="13" s="1"/>
  <c r="X107" i="13"/>
  <c r="X110" i="13" s="1"/>
  <c r="P107" i="13"/>
  <c r="P110" i="13" s="1"/>
  <c r="W107" i="13"/>
  <c r="W110" i="13" s="1"/>
  <c r="O110" i="13"/>
  <c r="V107" i="13"/>
  <c r="V110" i="13" s="1"/>
  <c r="U107" i="13"/>
  <c r="U110" i="13" s="1"/>
  <c r="T107" i="13"/>
  <c r="T110" i="13" s="1"/>
  <c r="S107" i="13"/>
  <c r="S110" i="13" s="1"/>
  <c r="H93" i="13"/>
  <c r="H95" i="13" s="1"/>
  <c r="Z113" i="13"/>
  <c r="AA113" i="13" s="1"/>
  <c r="D23" i="16" s="1"/>
  <c r="X113" i="13"/>
  <c r="X115" i="13" s="1"/>
  <c r="W113" i="13"/>
  <c r="W115" i="13" s="1"/>
  <c r="V113" i="13"/>
  <c r="V115" i="13" s="1"/>
  <c r="U113" i="13"/>
  <c r="U115" i="13" s="1"/>
  <c r="T113" i="13"/>
  <c r="T115" i="13" s="1"/>
  <c r="S113" i="13"/>
  <c r="S115" i="13" s="1"/>
  <c r="R113" i="13"/>
  <c r="R115" i="13" s="1"/>
  <c r="Y113" i="13"/>
  <c r="Y115" i="13" s="1"/>
  <c r="Q113" i="13"/>
  <c r="Q115" i="13" s="1"/>
  <c r="P115" i="13"/>
  <c r="J93" i="13"/>
  <c r="J95" i="13" s="1"/>
  <c r="L93" i="13"/>
  <c r="L95" i="13" s="1"/>
  <c r="K93" i="13"/>
  <c r="K95" i="13" s="1"/>
  <c r="B95" i="13"/>
  <c r="B97" i="13" s="1"/>
  <c r="C4" i="13" s="1"/>
  <c r="C69" i="15"/>
  <c r="F93" i="13"/>
  <c r="F95" i="13" s="1"/>
  <c r="M93" i="13"/>
  <c r="M95" i="13" s="1"/>
  <c r="M115" i="13"/>
  <c r="N115" i="13" s="1"/>
  <c r="N113" i="13"/>
  <c r="C23" i="16" s="1"/>
  <c r="I93" i="13"/>
  <c r="I95" i="13" s="1"/>
  <c r="C93" i="13"/>
  <c r="C22" i="16"/>
  <c r="M110" i="13"/>
  <c r="N110" i="13" s="1"/>
  <c r="AA93" i="13" l="1"/>
  <c r="AA95" i="13" s="1"/>
  <c r="N93" i="13"/>
  <c r="C38" i="16" s="1"/>
  <c r="Z115" i="13"/>
  <c r="AA115" i="13" s="1"/>
  <c r="AA107" i="13"/>
  <c r="D22" i="16" s="1"/>
  <c r="Z110" i="13"/>
  <c r="AA110" i="13" s="1"/>
  <c r="C72" i="15"/>
  <c r="C49" i="16"/>
  <c r="C24" i="16"/>
  <c r="C25" i="16" s="1"/>
  <c r="E22" i="16"/>
  <c r="AB110" i="13"/>
  <c r="C95" i="13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D38" i="16" l="1"/>
  <c r="C43" i="16"/>
  <c r="C44" i="16" s="1"/>
  <c r="D24" i="16"/>
  <c r="D25" i="16" s="1"/>
  <c r="N95" i="13"/>
  <c r="N97" i="13" s="1"/>
  <c r="D47" i="16"/>
  <c r="D48" i="16" s="1"/>
  <c r="E48" i="16" s="1"/>
  <c r="C50" i="16"/>
  <c r="C39" i="16"/>
  <c r="AA4" i="13" l="1"/>
  <c r="AA97" i="13" s="1"/>
  <c r="AB4" i="13" s="1"/>
  <c r="AB97" i="13" s="1"/>
  <c r="O4" i="13"/>
  <c r="O97" i="13" s="1"/>
  <c r="P4" i="13" s="1"/>
  <c r="P97" i="13" s="1"/>
  <c r="Q4" i="13" s="1"/>
  <c r="Q97" i="13" s="1"/>
  <c r="R4" i="13" s="1"/>
  <c r="R97" i="13" s="1"/>
  <c r="S4" i="13" s="1"/>
  <c r="S97" i="13" s="1"/>
  <c r="T4" i="13" s="1"/>
  <c r="T97" i="13" s="1"/>
  <c r="U4" i="13" s="1"/>
  <c r="U97" i="13" s="1"/>
  <c r="V4" i="13" s="1"/>
  <c r="V97" i="13" s="1"/>
  <c r="W4" i="13" s="1"/>
  <c r="W97" i="13" s="1"/>
  <c r="X4" i="13" s="1"/>
  <c r="X97" i="13" s="1"/>
  <c r="Y4" i="13" s="1"/>
  <c r="Y97" i="13" s="1"/>
  <c r="Z4" i="13" s="1"/>
  <c r="Z97" i="13" s="1"/>
  <c r="C52" i="16"/>
  <c r="D43" i="16"/>
  <c r="D44" i="16" s="1"/>
  <c r="C6" i="16"/>
  <c r="C12" i="16" s="1"/>
  <c r="C27" i="16" s="1"/>
  <c r="E50" i="16"/>
  <c r="D50" i="16"/>
  <c r="D39" i="16"/>
  <c r="E38" i="16"/>
  <c r="D6" i="16" l="1"/>
  <c r="D12" i="16" s="1"/>
  <c r="D27" i="16" s="1"/>
  <c r="D52" i="16"/>
  <c r="E39" i="16"/>
  <c r="E6" i="16"/>
  <c r="E12" i="16" s="1"/>
  <c r="E23" i="16"/>
  <c r="AB115" i="13"/>
  <c r="E24" i="16" s="1"/>
  <c r="E43" i="16" s="1"/>
  <c r="E44" i="16" s="1"/>
  <c r="E52" i="16" l="1"/>
  <c r="E25" i="16"/>
  <c r="E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D4" authorId="0" shapeId="0" xr:uid="{9449A589-D9CF-42EA-8B65-5DE624CEE14B}">
      <text>
        <r>
          <rPr>
            <b/>
            <sz val="9"/>
            <color indexed="81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AE1" authorId="0" shapeId="0" xr:uid="{26D1FDFC-026B-46FC-BDAB-23DF8AA093C7}">
      <text>
        <r>
          <rPr>
            <sz val="9"/>
            <color indexed="81"/>
            <rFont val="Tahoma"/>
            <family val="2"/>
            <charset val="186"/>
          </rPr>
          <t>TROs kasvupotentsiaal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  <author>MargitK</author>
  </authors>
  <commentList>
    <comment ref="A26" authorId="0" shapeId="0" xr:uid="{0B720A6F-5ADC-4A35-8F14-1369A706BD68}">
      <text>
        <r>
          <rPr>
            <sz val="9"/>
            <color indexed="81"/>
            <rFont val="Tahoma"/>
            <family val="2"/>
            <charset val="186"/>
          </rPr>
          <t xml:space="preserve">1. või 2. projektiaastal peab jaotama 15000 toetust kulude, mat- ja immat vara vahel (ridade 26, 27, 28).
</t>
        </r>
      </text>
    </comment>
    <comment ref="AB26" authorId="0" shapeId="0" xr:uid="{4C3501D7-8FAB-43D2-A3E2-01B8C241F6A1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7" authorId="0" shapeId="0" xr:uid="{46AA8305-A93A-4C8E-8355-884F115309D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7" authorId="0" shapeId="0" xr:uid="{5CCAD0B7-A680-4637-BCB7-11509C8A2BD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8" authorId="0" shapeId="0" xr:uid="{C9196270-6832-4604-8BBA-288DE6C8BA1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8" authorId="0" shapeId="0" xr:uid="{08536998-AC51-4C1F-BED4-E4A9054C673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D90" authorId="1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  <author>Merit Tints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 st 31.12.2025 </t>
        </r>
        <r>
          <rPr>
            <i/>
            <sz val="9"/>
            <color indexed="81"/>
            <rFont val="Tahoma"/>
            <family val="2"/>
            <charset val="186"/>
          </rPr>
          <t>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  <comment ref="D5" authorId="1" shapeId="0" xr:uid="{369B1BCD-02B4-47AD-8B18-17F696F598FB}">
      <text>
        <r>
          <rPr>
            <b/>
            <sz val="9"/>
            <color indexed="81"/>
            <rFont val="Tahoma"/>
            <family val="2"/>
            <charset val="186"/>
          </rPr>
          <t xml:space="preserve">Merit Tints: </t>
        </r>
        <r>
          <rPr>
            <sz val="9"/>
            <color indexed="81"/>
            <rFont val="Tahoma"/>
            <family val="2"/>
            <charset val="186"/>
          </rPr>
          <t xml:space="preserve">abikõlblikkuse perioodi viimasel aastal peab </t>
        </r>
        <r>
          <rPr>
            <sz val="9"/>
            <color indexed="81"/>
            <rFont val="Tahoma"/>
            <family val="2"/>
            <charset val="186"/>
          </rPr>
          <t>müügitulu olema sõltuvalt piirkonnast, kas 40 000 eurot või 80 000 eurot.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<sst xmlns="http://schemas.openxmlformats.org/spreadsheetml/2006/main" count="342" uniqueCount="263">
  <si>
    <t>Planeeritakse projekti aastad, mitte majandusaastate kaupa 
nt projekt algab:  01.02.2026; 
1.projekti aasta 01.02.2026-31.01.2027; 
2.projekti aasta 01.02.2027-31.01.2028</t>
  </si>
  <si>
    <t>1. aasta</t>
  </si>
  <si>
    <t>2. aasta</t>
  </si>
  <si>
    <t>3. aasta</t>
  </si>
  <si>
    <t>Versioon 1 "Starditoetus 2026"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</si>
  <si>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</si>
  <si>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Krediiti müügi osakaal käibest (kui suur osa müügiarvetest laekub järgmisel kuul) %</t>
  </si>
  <si>
    <t>Hoonete amortisatsiooninorm %</t>
  </si>
  <si>
    <t>Seadmete amortisatsiooninorm %</t>
  </si>
  <si>
    <t>Immateriaalse põhivara amortisatsiooninorm %</t>
  </si>
  <si>
    <t>Projekti aasta algus (märgi kuu täpsuselt, pp.kk.aaaa) --&gt;</t>
  </si>
  <si>
    <t>Finantsprognooside täitmise juhend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</si>
  <si>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</si>
  <si>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</si>
  <si>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2025 aastat, 2025.a.  andmed palun täita  vastavalt jooksvale  majandustegevusele;</t>
    </r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</si>
  <si>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Esitada andmed projekti esimese, teise ja kolmanda aasta 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2026. a. veebruarist, siis esitage nii 2026. a detailsem prognoosi fail kui ka 2027. a prognoosi fail. Lisage palun selle kohta selgitus äriplaani. Kui Teie projekt algab  näiteks  2026. a. veebruarist, siis  alustage prognooside täitmist alates veebruar 2026. a. </t>
    </r>
  </si>
  <si>
    <t>Muutub ajas, aasta numbri vaheldumisel.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</si>
  <si>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</si>
  <si>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</si>
  <si>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r>
      <t xml:space="preserve">7. </t>
    </r>
    <r>
      <rPr>
        <b/>
        <sz val="10"/>
        <color rgb="FFFF0000"/>
        <rFont val="Arial"/>
        <family val="2"/>
        <charset val="186"/>
      </rPr>
      <t>KÕIK KULUD TULEB SISESTADA ILMA KÄIBEMAKSUTA!</t>
    </r>
  </si>
  <si>
    <t>Jrk.nr.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</si>
  <si>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</si>
  <si>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>Näide</t>
  </si>
  <si>
    <t>1.aasta 1.kuu</t>
  </si>
  <si>
    <t>1.aasta 2.kuu</t>
  </si>
  <si>
    <t>1.aasta 3.kuu</t>
  </si>
  <si>
    <t>1.aasta 4.kuu</t>
  </si>
  <si>
    <t>1.aasta 5.kuu</t>
  </si>
  <si>
    <t>1.aasta 6.kuu</t>
  </si>
  <si>
    <t>1.aasta 7.kuu</t>
  </si>
  <si>
    <t>1.aasta 8.kuu</t>
  </si>
  <si>
    <t>1.aasta 9.kuu</t>
  </si>
  <si>
    <t>1.aasta 10.kuu</t>
  </si>
  <si>
    <t>1.aasta 11.kuu</t>
  </si>
  <si>
    <t>1.aasta 12.kuu</t>
  </si>
  <si>
    <t>1. projektiaasta KOKKU</t>
  </si>
  <si>
    <t>2.aasta 1.kuu</t>
  </si>
  <si>
    <t>2.aasta 2.kuu</t>
  </si>
  <si>
    <t>2.aasta 3.kuu</t>
  </si>
  <si>
    <t>2.aasta 4.kuu</t>
  </si>
  <si>
    <t>2.aasta 5.kuu</t>
  </si>
  <si>
    <t>2.aasta 6.kuu</t>
  </si>
  <si>
    <t>2.aasta 7.kuu</t>
  </si>
  <si>
    <t>2.aasta 8.kuu</t>
  </si>
  <si>
    <t>2.aasta 9.kuu</t>
  </si>
  <si>
    <t>2.aasta 10.kuu</t>
  </si>
  <si>
    <t>2.aasta 11.kuu</t>
  </si>
  <si>
    <t>2.aasta 12.kuu</t>
  </si>
  <si>
    <t>2. projektiaasta KOKKU</t>
  </si>
  <si>
    <t>näide 9% KM</t>
  </si>
  <si>
    <t>Toodetud ühikuid kokku tk</t>
  </si>
  <si>
    <t>Käive kokku euro</t>
  </si>
  <si>
    <t>Ühe ühiku keskmine müügihind euro</t>
  </si>
  <si>
    <t>Toorme maksumus toodetele kokku euro</t>
  </si>
  <si>
    <t>Toorme keskmine laovaru vajadus euro</t>
  </si>
  <si>
    <t>Toorme varu laos perioodi lõpuks euro</t>
  </si>
  <si>
    <t>Kulutused toormele kokku euro</t>
  </si>
  <si>
    <t>13% KM määraga maksustatav käive</t>
  </si>
  <si>
    <t>Ekspordikäive kokku</t>
  </si>
  <si>
    <t>trepid</t>
  </si>
  <si>
    <t>toodetav kogus kokku</t>
  </si>
  <si>
    <t>sh ekspordiks %-des</t>
  </si>
  <si>
    <t>keskm.ühiku müügihind KM-ta</t>
  </si>
  <si>
    <t>Siseriikliku käibe puhul rakenduv KM määr</t>
  </si>
  <si>
    <t>materjali/kauba keskmine laovaru vajadus %</t>
  </si>
  <si>
    <t>materjali/kauba kulu ühikule</t>
  </si>
  <si>
    <t>Kokku toote nr. 1 käive</t>
  </si>
  <si>
    <t>lauad</t>
  </si>
  <si>
    <t xml:space="preserve">materjali/kauba kulu ühikule </t>
  </si>
  <si>
    <t>Kokku toote nr. 2 käive</t>
  </si>
  <si>
    <t>majutus (toitlustuseta)</t>
  </si>
  <si>
    <t>Kokku toote nr. 3 käive</t>
  </si>
  <si>
    <t>toitlustamine</t>
  </si>
  <si>
    <t>materjali/kauba kulu ühikule kr</t>
  </si>
  <si>
    <t>Kokku toote nr. 4 käive</t>
  </si>
  <si>
    <t>Kokku toote nr. 5 käive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</si>
  <si>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</si>
  <si>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</si>
  <si>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</si>
  <si>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</si>
  <si>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</si>
  <si>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KASSAVOOGUDE PROGNOOS</t>
  </si>
  <si>
    <t>1. aasta kokku</t>
  </si>
  <si>
    <t>2.aasta</t>
  </si>
  <si>
    <t>3.aasta</t>
  </si>
  <si>
    <t>Raha jääk perioodi algul</t>
  </si>
  <si>
    <t>Toodetud tooteid/teenuseid perioodil</t>
  </si>
  <si>
    <t>sh ekspordiks eurodes</t>
  </si>
  <si>
    <t>ühikuid (tundi, tk)</t>
  </si>
  <si>
    <t>ühe ühiku keskmine müügihind</t>
  </si>
  <si>
    <t>Raha sissetulek</t>
  </si>
  <si>
    <t>Laekumine müügist arvestades krediiti müüki</t>
  </si>
  <si>
    <t>sellest 0% määraga maksustatavat müügitulu</t>
  </si>
  <si>
    <t>sellest 13% määraga maksustatavat müügitulu</t>
  </si>
  <si>
    <t>sellest 24% määraga maksustavat müügitulu</t>
  </si>
  <si>
    <t>Muud äritulud (renditulu, intressitulu jne.)</t>
  </si>
  <si>
    <t>Käibemaks</t>
  </si>
  <si>
    <t>Kapitali sissemaksed</t>
  </si>
  <si>
    <t>Pikajalised laenud kreeditoridelt (pangalaen jm.)</t>
  </si>
  <si>
    <t>Lühiajalised laenud kreeditoridelt (pangalaen jm.)</t>
  </si>
  <si>
    <t>Muud laekunud toetused hoonete ehitamiseks ja omandis olevate ruumide renoveerimiseks</t>
  </si>
  <si>
    <t>Muud laekunud toetused muu põhivara ostuks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</si>
  <si>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</si>
  <si>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</si>
  <si>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</si>
  <si>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</si>
  <si>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t>Muud finantstulud</t>
  </si>
  <si>
    <t>Laekumine kokku</t>
  </si>
  <si>
    <t>Raha väljaminek</t>
  </si>
  <si>
    <t>Investeerimistegevusest</t>
  </si>
  <si>
    <t>Materiaalse põhivara soetus</t>
  </si>
  <si>
    <t>Omandis olevate hoonete renoveerimine (kapitaliseeritud kulud), soetatud hooned, hoonete ehitamine</t>
  </si>
  <si>
    <t>Muu toetuse abil ehitatud hoone, omandis olevate ruumdie renoveerimise toetuse summa</t>
  </si>
  <si>
    <t>Muud toetuse abil soetatud muu põhivara toetuse summa</t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</si>
  <si>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</si>
  <si>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t>Masinad, seadmed ja muu põhivara (soetusmaksumus miinus toetus)</t>
  </si>
  <si>
    <t>Mööbel ja muu inventar</t>
  </si>
  <si>
    <t>Bürootehnika</t>
  </si>
  <si>
    <t>Immateriaalse põhivara (litsentsid, kaubamärgid, tarkvara jms) soetus</t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</si>
  <si>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</si>
  <si>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>Immateriaalne põhivara (soetusmaksumus miinus toetus)</t>
  </si>
  <si>
    <t>Majandustegevuse käigus tekkivad kulud</t>
  </si>
  <si>
    <t xml:space="preserve">Otseselt põhitegevuse eesmärgil soetused </t>
  </si>
  <si>
    <t>Toore ja materjal</t>
  </si>
  <si>
    <t>Ostuteenused</t>
  </si>
  <si>
    <t>Turustuskulud</t>
  </si>
  <si>
    <t>Reklaamikulud</t>
  </si>
  <si>
    <t>Turustamisega seotud transporditeenused</t>
  </si>
  <si>
    <t>Turustamisega seotud autokütus</t>
  </si>
  <si>
    <t>Üldhalduskulud</t>
  </si>
  <si>
    <t>Toetusega kaetavad kulutused (täpsusta)</t>
  </si>
  <si>
    <t>Ruumide majandamiskulud</t>
  </si>
  <si>
    <t>Küte</t>
  </si>
  <si>
    <t>Elekter</t>
  </si>
  <si>
    <t>Rent</t>
  </si>
  <si>
    <t>Valveteenused, jäätmed, kommunaalkulud</t>
  </si>
  <si>
    <t>Ruumide korrashoiukulud</t>
  </si>
  <si>
    <t>Ruumide remondikulud</t>
  </si>
  <si>
    <t>Ruumide kindlustus</t>
  </si>
  <si>
    <t>Transpordikulud</t>
  </si>
  <si>
    <t>Ostetud transporditeenused</t>
  </si>
  <si>
    <t>Autokütus</t>
  </si>
  <si>
    <t>Autohooldus ja remondikulud</t>
  </si>
  <si>
    <t>Sõidukite kindlustus</t>
  </si>
  <si>
    <t>IT ja sidekulud</t>
  </si>
  <si>
    <t>Telefon</t>
  </si>
  <si>
    <t>Internet, kodulehe haldus</t>
  </si>
  <si>
    <t>Arvutustehnika ja tarkavaraga seotud kulu</t>
  </si>
  <si>
    <t>Muud kulud</t>
  </si>
  <si>
    <t>Bürootarbed</t>
  </si>
  <si>
    <t>Pangakulu</t>
  </si>
  <si>
    <t>Seadmete hooldus ja remont</t>
  </si>
  <si>
    <t>Personalikulu</t>
  </si>
  <si>
    <t>Brutopalk (makstakse välja samal kuul)</t>
  </si>
  <si>
    <t>Sotsiaalmaks (tasutakse järgmisel kuul)</t>
  </si>
  <si>
    <t>Töötuskindlustusmaks (tasutakse jrgm kuul)</t>
  </si>
  <si>
    <t>Koolituskulud</t>
  </si>
  <si>
    <t>Maksud</t>
  </si>
  <si>
    <t>Muud maksud (riigilõivud jms)</t>
  </si>
  <si>
    <t>Finantseerimistegevusest</t>
  </si>
  <si>
    <t>Pikaajalise laenu tagasimaksed</t>
  </si>
  <si>
    <t>Lühiajalise laenu tagasimaksed</t>
  </si>
  <si>
    <t>Intressid</t>
  </si>
  <si>
    <t>Käibemaksu korrigeerimised</t>
  </si>
  <si>
    <t>Dividendide väljamaks (brutoumma)</t>
  </si>
  <si>
    <t>Kasutamine kokku</t>
  </si>
  <si>
    <t>Eelneva perioodi nõuded-kohustused (va. laenukohustused)</t>
  </si>
  <si>
    <t>Raha jääk perioodi lõpus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</si>
  <si>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</si>
  <si>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</si>
  <si>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t>käibemaksu arvestus</t>
  </si>
  <si>
    <t>toetatud palk/turunduskulu</t>
  </si>
  <si>
    <t>hoonete soetamine, renoveerimine</t>
  </si>
  <si>
    <t>sihtfinantseerimise abil renoveeritud omandis olevad hooned</t>
  </si>
  <si>
    <t>seadmete soetamine</t>
  </si>
  <si>
    <t>starditoetuse abil soetatud materiaalne PV</t>
  </si>
  <si>
    <t>hoonete amordi arvestus</t>
  </si>
  <si>
    <t>seadmete amordi arvestus</t>
  </si>
  <si>
    <t>sihtfinantseerimise abil soetatud PV amort</t>
  </si>
  <si>
    <t>sihtfinantseerimise abil renoveeritud omandis olevate hoonete amort</t>
  </si>
  <si>
    <t>immateriaalse põhivara soetamine</t>
  </si>
  <si>
    <t>starditoetuse abil soetatud immateriaalne PV</t>
  </si>
  <si>
    <t>immateriaalse põhivara amort</t>
  </si>
  <si>
    <t>starditoetuse abil soetatud immateriaalse PV amort</t>
  </si>
  <si>
    <t>Töötajate arv</t>
  </si>
  <si>
    <t>Taotlusele eelnev majandusaasta</t>
  </si>
  <si>
    <t>1. kuu</t>
  </si>
  <si>
    <t>2. kuu</t>
  </si>
  <si>
    <t>3. kuu</t>
  </si>
  <si>
    <t>4. kuu</t>
  </si>
  <si>
    <t>5. kuu</t>
  </si>
  <si>
    <t>6. kuu</t>
  </si>
  <si>
    <t>7. kuu</t>
  </si>
  <si>
    <t>8. kuu</t>
  </si>
  <si>
    <t>9. kuu</t>
  </si>
  <si>
    <t>10. kuu</t>
  </si>
  <si>
    <t>11. kuu</t>
  </si>
  <si>
    <t>12. kuu</t>
  </si>
  <si>
    <t>Loodud peab olema 1 täistööajale taandatud töökoht (või ka nt. 2*0,5 töökohta).</t>
  </si>
  <si>
    <t>KASUMIARUANDE PROGNOOS</t>
  </si>
  <si>
    <t>Tulud majandustegevusest</t>
  </si>
  <si>
    <t>Müügitulu</t>
  </si>
  <si>
    <t>sh eksport</t>
  </si>
  <si>
    <t>ekspordi osatähtsus käibes</t>
  </si>
  <si>
    <t>Muud tulud (renditulu, intressitulu jne.)</t>
  </si>
  <si>
    <t>Müügitulud kokku</t>
  </si>
  <si>
    <t xml:space="preserve">Tulud sihtfinantseerimisest </t>
  </si>
  <si>
    <t>Tulud kokku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</si>
  <si>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</si>
  <si>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</si>
  <si>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</si>
  <si>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</si>
  <si>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</si>
  <si>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</si>
  <si>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 xml:space="preserve">         sh muud halduskulud (amordita)</t>
  </si>
  <si>
    <t>Finantskulud</t>
  </si>
  <si>
    <t>Intressid jms</t>
  </si>
  <si>
    <t>Ärikasum</t>
  </si>
  <si>
    <t>Kasum majandustegevusest</t>
  </si>
  <si>
    <t>keskmine töötajate arv</t>
  </si>
  <si>
    <t>lisandväärtus töötaja kohta</t>
  </si>
  <si>
    <t>käiberentaablus</t>
  </si>
  <si>
    <t>BILANSI PROGNOOS</t>
  </si>
  <si>
    <t>Algandmed seisuga</t>
  </si>
  <si>
    <t>pp.kk.20aa</t>
  </si>
  <si>
    <t>AKTIVA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</si>
  <si>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</si>
  <si>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</si>
  <si>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</si>
  <si>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</si>
  <si>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</si>
  <si>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</si>
  <si>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</si>
  <si>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</si>
  <si>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Materiaalne põhivara (hooned)</t>
  </si>
  <si>
    <t>Materiaalne põhivara (seadmed ja muud)</t>
  </si>
  <si>
    <t>Akumuleeritud kulum (miinusmärgiga)</t>
  </si>
  <si>
    <t>Immateriaalne põhivara</t>
  </si>
  <si>
    <t>Immateriaalse põhivara kulum</t>
  </si>
  <si>
    <t>Sihtfinantseerimise abil soetatud põhivara</t>
  </si>
  <si>
    <t>Sihtfinantseerimise abil soetatud materiaalne põhivara</t>
  </si>
  <si>
    <t>Sihtfinantseerimise abil soetatud immateriaalne põhivara</t>
  </si>
  <si>
    <t>Põhivara kokku</t>
  </si>
  <si>
    <t>AKTIVA KOKKU</t>
  </si>
  <si>
    <t>PASSIVA (KOHUSTUSED JA OMAKAPITAL)</t>
  </si>
  <si>
    <t>Lühiajalised võlakohustused (laenud, kapitalirent)</t>
  </si>
  <si>
    <t>Pikaajaliste laenude, kapitalirendi lühiajaline osa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</si>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</sst>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  <numFmt numFmtId="171" formatCode="d\.mm\.yyyy;@"/>
  </numFmts>
  <fonts count="5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theme="0" tint="-0.34998626667073579"/>
      <name val="Arial"/>
      <family val="2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44" fontId="53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/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2" fillId="0" borderId="0" xfId="0" applyFont="1"/>
    <xf numFmtId="0" fontId="34" fillId="0" borderId="0" xfId="0" applyFont="1"/>
    <xf numFmtId="1" fontId="34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0" borderId="4" xfId="0" applyNumberFormat="1" applyFont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/>
    <xf numFmtId="4" fontId="2" fillId="0" borderId="3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2" borderId="4" xfId="0" applyNumberFormat="1" applyFont="1" applyFill="1" applyBorder="1"/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/>
    <xf numFmtId="4" fontId="28" fillId="6" borderId="0" xfId="0" applyNumberFormat="1" applyFont="1" applyFill="1" applyAlignment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4" fontId="6" fillId="6" borderId="0" xfId="0" applyNumberFormat="1" applyFont="1" applyFill="1"/>
    <xf numFmtId="4" fontId="4" fillId="0" borderId="0" xfId="0" applyNumberFormat="1" applyFont="1" applyAlignment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/>
    <xf numFmtId="4" fontId="14" fillId="6" borderId="0" xfId="0" applyNumberFormat="1" applyFont="1" applyFill="1" applyAlignment="1">
      <alignment horizontal="right"/>
    </xf>
    <xf numFmtId="4" fontId="4" fillId="6" borderId="1" xfId="0" applyNumberFormat="1" applyFont="1" applyFill="1" applyBorder="1" applyAlignment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1"/>
    </xf>
    <xf numFmtId="4" fontId="29" fillId="6" borderId="5" xfId="0" applyNumberFormat="1" applyFont="1" applyFill="1" applyBorder="1" applyAlignment="1">
      <alignment horizontal="left" indent="6"/>
    </xf>
    <xf numFmtId="4" fontId="4" fillId="6" borderId="5" xfId="0" applyNumberFormat="1" applyFont="1" applyFill="1" applyBorder="1" applyAlignment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Alignment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Alignment="1">
      <alignment horizontal="left" indent="1"/>
    </xf>
    <xf numFmtId="4" fontId="18" fillId="6" borderId="0" xfId="0" applyNumberFormat="1" applyFont="1" applyFill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>
      <alignment horizontal="left" wrapText="1" indent="3"/>
    </xf>
    <xf numFmtId="4" fontId="6" fillId="6" borderId="1" xfId="0" applyNumberFormat="1" applyFont="1" applyFill="1" applyBorder="1" applyAlignment="1">
      <alignment horizontal="left" indent="3"/>
    </xf>
    <xf numFmtId="4" fontId="6" fillId="6" borderId="0" xfId="0" applyNumberFormat="1" applyFont="1" applyFill="1" applyAlignment="1">
      <alignment horizontal="left" indent="1"/>
    </xf>
    <xf numFmtId="4" fontId="6" fillId="6" borderId="0" xfId="0" applyNumberFormat="1" applyFont="1" applyFill="1" applyAlignment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17" fillId="6" borderId="0" xfId="0" applyNumberFormat="1" applyFont="1" applyFill="1"/>
    <xf numFmtId="4" fontId="2" fillId="6" borderId="1" xfId="0" applyNumberFormat="1" applyFont="1" applyFill="1" applyBorder="1" applyAlignment="1">
      <alignment horizontal="left" wrapText="1" indent="3"/>
    </xf>
    <xf numFmtId="4" fontId="39" fillId="6" borderId="0" xfId="0" applyNumberFormat="1" applyFont="1" applyFill="1" applyAlignment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42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Alignment="1">
      <alignment horizontal="left" indent="2"/>
    </xf>
    <xf numFmtId="4" fontId="17" fillId="6" borderId="0" xfId="0" applyNumberFormat="1" applyFont="1" applyFill="1" applyAlignment="1">
      <alignment horizontal="left"/>
    </xf>
    <xf numFmtId="4" fontId="16" fillId="6" borderId="6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3"/>
    </xf>
    <xf numFmtId="4" fontId="6" fillId="6" borderId="0" xfId="0" applyNumberFormat="1" applyFont="1" applyFill="1" applyAlignment="1">
      <alignment horizontal="left"/>
    </xf>
    <xf numFmtId="4" fontId="43" fillId="6" borderId="0" xfId="0" applyNumberFormat="1" applyFont="1" applyFill="1" applyAlignment="1" applyProtection="1">
      <alignment horizontal="left" indent="1"/>
      <protection locked="0"/>
    </xf>
    <xf numFmtId="4" fontId="44" fillId="6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Border="1" applyAlignment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Alignment="1">
      <alignment horizontal="lef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7" xfId="0" applyNumberFormat="1" applyFont="1" applyBorder="1" applyProtection="1">
      <protection locked="0"/>
    </xf>
    <xf numFmtId="4" fontId="6" fillId="6" borderId="1" xfId="0" applyNumberFormat="1" applyFont="1" applyFill="1" applyBorder="1" applyAlignment="1">
      <alignment horizontal="left"/>
    </xf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4" fillId="6" borderId="0" xfId="0" applyNumberFormat="1" applyFont="1" applyFill="1" applyAlignment="1" applyProtection="1">
      <alignment horizontal="right"/>
      <protection hidden="1"/>
    </xf>
    <xf numFmtId="4" fontId="33" fillId="6" borderId="0" xfId="0" applyNumberFormat="1" applyFont="1" applyFill="1" applyAlignment="1">
      <alignment horizontal="left"/>
    </xf>
    <xf numFmtId="4" fontId="4" fillId="6" borderId="0" xfId="0" applyNumberFormat="1" applyFont="1" applyFill="1" applyAlignment="1">
      <alignment horizontal="lef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>
      <alignment horizontal="left"/>
    </xf>
    <xf numFmtId="4" fontId="0" fillId="0" borderId="0" xfId="0" applyNumberFormat="1"/>
    <xf numFmtId="4" fontId="9" fillId="6" borderId="0" xfId="0" applyNumberFormat="1" applyFont="1" applyFill="1"/>
    <xf numFmtId="4" fontId="3" fillId="6" borderId="1" xfId="0" applyNumberFormat="1" applyFont="1" applyFill="1" applyBorder="1" applyAlignment="1">
      <alignment horizontal="left" indent="3"/>
    </xf>
    <xf numFmtId="4" fontId="24" fillId="6" borderId="1" xfId="0" applyNumberFormat="1" applyFont="1" applyFill="1" applyBorder="1" applyAlignment="1">
      <alignment horizontal="left" indent="6"/>
    </xf>
    <xf numFmtId="4" fontId="24" fillId="6" borderId="1" xfId="0" applyNumberFormat="1" applyFont="1" applyFill="1" applyBorder="1" applyAlignment="1">
      <alignment horizontal="left" indent="8"/>
    </xf>
    <xf numFmtId="4" fontId="5" fillId="6" borderId="1" xfId="0" applyNumberFormat="1" applyFont="1" applyFill="1" applyBorder="1" applyAlignment="1">
      <alignment horizontal="left" indent="3"/>
    </xf>
    <xf numFmtId="4" fontId="5" fillId="6" borderId="0" xfId="0" applyNumberFormat="1" applyFont="1" applyFill="1" applyAlignment="1">
      <alignment horizontal="left" indent="3"/>
    </xf>
    <xf numFmtId="4" fontId="36" fillId="6" borderId="0" xfId="0" applyNumberFormat="1" applyFont="1" applyFill="1" applyAlignment="1">
      <alignment horizontal="left" indent="3"/>
    </xf>
    <xf numFmtId="4" fontId="8" fillId="6" borderId="0" xfId="0" applyNumberFormat="1" applyFont="1" applyFill="1" applyAlignment="1">
      <alignment horizontal="left"/>
    </xf>
    <xf numFmtId="4" fontId="7" fillId="6" borderId="0" xfId="0" applyNumberFormat="1" applyFont="1" applyFill="1"/>
    <xf numFmtId="4" fontId="3" fillId="6" borderId="5" xfId="0" applyNumberFormat="1" applyFont="1" applyFill="1" applyBorder="1" applyAlignment="1">
      <alignment horizontal="left" indent="3"/>
    </xf>
    <xf numFmtId="4" fontId="3" fillId="6" borderId="0" xfId="0" applyNumberFormat="1" applyFont="1" applyFill="1" applyAlignment="1">
      <alignment horizontal="left" indent="2"/>
    </xf>
    <xf numFmtId="4" fontId="7" fillId="6" borderId="0" xfId="0" applyNumberFormat="1" applyFont="1" applyFill="1" applyAlignment="1">
      <alignment horizontal="left"/>
    </xf>
    <xf numFmtId="4" fontId="7" fillId="6" borderId="0" xfId="0" applyNumberFormat="1" applyFont="1" applyFill="1" applyAlignment="1">
      <alignment horizontal="left" indent="1"/>
    </xf>
    <xf numFmtId="4" fontId="3" fillId="0" borderId="1" xfId="0" applyNumberFormat="1" applyFont="1" applyBorder="1" applyAlignment="1">
      <alignment horizontal="left" indent="3"/>
    </xf>
    <xf numFmtId="4" fontId="7" fillId="6" borderId="1" xfId="0" applyNumberFormat="1" applyFont="1" applyFill="1" applyBorder="1" applyAlignment="1">
      <alignment horizontal="left" indent="2"/>
    </xf>
    <xf numFmtId="4" fontId="5" fillId="6" borderId="1" xfId="0" applyNumberFormat="1" applyFont="1" applyFill="1" applyBorder="1" applyAlignment="1">
      <alignment horizontal="left"/>
    </xf>
    <xf numFmtId="4" fontId="3" fillId="6" borderId="0" xfId="0" applyNumberFormat="1" applyFont="1" applyFill="1"/>
    <xf numFmtId="4" fontId="7" fillId="0" borderId="0" xfId="0" applyNumberFormat="1" applyFont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9" fontId="2" fillId="0" borderId="1" xfId="0" applyNumberFormat="1" applyFont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8" xfId="0" applyNumberFormat="1" applyFont="1" applyBorder="1" applyAlignment="1">
      <alignment horizontal="left" indent="1"/>
    </xf>
    <xf numFmtId="1" fontId="7" fillId="0" borderId="0" xfId="0" applyNumberFormat="1" applyFont="1" applyAlignment="1">
      <alignment horizontal="left" indent="1"/>
    </xf>
    <xf numFmtId="1" fontId="7" fillId="0" borderId="0" xfId="0" applyNumberFormat="1" applyFont="1" applyAlignment="1">
      <alignment horizontal="right"/>
    </xf>
    <xf numFmtId="1" fontId="7" fillId="0" borderId="0" xfId="1" applyNumberFormat="1" applyFont="1" applyBorder="1"/>
    <xf numFmtId="1" fontId="21" fillId="0" borderId="0" xfId="0" applyNumberFormat="1" applyFont="1" applyAlignment="1">
      <alignment horizontal="left" indent="1"/>
    </xf>
    <xf numFmtId="1" fontId="21" fillId="0" borderId="0" xfId="0" applyNumberFormat="1" applyFont="1" applyAlignment="1">
      <alignment horizontal="right"/>
    </xf>
    <xf numFmtId="1" fontId="20" fillId="0" borderId="8" xfId="0" applyNumberFormat="1" applyFont="1" applyBorder="1" applyAlignment="1">
      <alignment horizontal="left" indent="1"/>
    </xf>
    <xf numFmtId="1" fontId="13" fillId="0" borderId="0" xfId="0" applyNumberFormat="1" applyFont="1" applyAlignment="1">
      <alignment horizontal="left" indent="1"/>
    </xf>
    <xf numFmtId="1" fontId="13" fillId="0" borderId="0" xfId="0" applyNumberFormat="1" applyFont="1" applyAlignment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9" xfId="1" applyNumberFormat="1" applyFont="1" applyFill="1" applyBorder="1" applyAlignment="1" applyProtection="1">
      <alignment horizontal="right"/>
      <protection hidden="1"/>
    </xf>
    <xf numFmtId="3" fontId="25" fillId="6" borderId="10" xfId="1" applyNumberFormat="1" applyFont="1" applyFill="1" applyBorder="1" applyAlignment="1" applyProtection="1">
      <alignment horizontal="right"/>
      <protection hidden="1"/>
    </xf>
    <xf numFmtId="3" fontId="6" fillId="6" borderId="0" xfId="1" applyNumberFormat="1" applyFont="1" applyFill="1" applyBorder="1" applyAlignment="1" applyProtection="1">
      <alignment horizontal="right"/>
    </xf>
    <xf numFmtId="3" fontId="23" fillId="0" borderId="8" xfId="1" applyNumberFormat="1" applyFont="1" applyBorder="1" applyProtection="1">
      <protection hidden="1"/>
    </xf>
    <xf numFmtId="3" fontId="8" fillId="0" borderId="8" xfId="1" applyNumberFormat="1" applyFont="1" applyBorder="1" applyAlignment="1" applyProtection="1">
      <alignment horizontal="right"/>
      <protection hidden="1"/>
    </xf>
    <xf numFmtId="3" fontId="8" fillId="0" borderId="8" xfId="1" applyNumberFormat="1" applyFont="1" applyBorder="1" applyProtection="1">
      <protection hidden="1"/>
    </xf>
    <xf numFmtId="3" fontId="20" fillId="0" borderId="8" xfId="0" applyNumberFormat="1" applyFont="1" applyBorder="1" applyAlignment="1">
      <alignment horizontal="right"/>
    </xf>
    <xf numFmtId="3" fontId="24" fillId="0" borderId="8" xfId="1" applyNumberFormat="1" applyFont="1" applyBorder="1" applyProtection="1">
      <protection hidden="1"/>
    </xf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center" wrapText="1"/>
    </xf>
    <xf numFmtId="169" fontId="7" fillId="0" borderId="0" xfId="0" applyNumberFormat="1" applyFont="1" applyAlignment="1" applyProtection="1">
      <alignment horizontal="center"/>
      <protection locked="0"/>
    </xf>
    <xf numFmtId="1" fontId="28" fillId="6" borderId="0" xfId="0" applyNumberFormat="1" applyFont="1" applyFill="1" applyAlignment="1">
      <alignment horizontal="right"/>
    </xf>
    <xf numFmtId="1" fontId="16" fillId="0" borderId="1" xfId="0" applyNumberFormat="1" applyFont="1" applyBorder="1" applyAlignment="1" applyProtection="1">
      <alignment horizontal="right"/>
      <protection hidden="1"/>
    </xf>
    <xf numFmtId="1" fontId="14" fillId="6" borderId="0" xfId="0" applyNumberFormat="1" applyFont="1" applyFill="1" applyAlignment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4" fontId="4" fillId="0" borderId="0" xfId="0" applyNumberFormat="1" applyFont="1" applyAlignment="1">
      <alignment horizontal="left" indent="1"/>
    </xf>
    <xf numFmtId="4" fontId="46" fillId="0" borderId="1" xfId="0" applyNumberFormat="1" applyFont="1" applyBorder="1" applyAlignment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45" fillId="6" borderId="0" xfId="3" applyFont="1" applyFill="1" applyBorder="1" applyAlignment="1" applyProtection="1">
      <alignment horizontal="center"/>
    </xf>
    <xf numFmtId="4" fontId="39" fillId="6" borderId="1" xfId="0" applyNumberFormat="1" applyFont="1" applyFill="1" applyBorder="1"/>
    <xf numFmtId="4" fontId="30" fillId="6" borderId="1" xfId="1" applyNumberFormat="1" applyFont="1" applyFill="1" applyBorder="1" applyAlignment="1" applyProtection="1">
      <alignment horizontal="right"/>
    </xf>
    <xf numFmtId="4" fontId="5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5" fillId="0" borderId="1" xfId="0" applyNumberFormat="1" applyFont="1" applyBorder="1" applyAlignment="1">
      <alignment horizontal="left" indent="3"/>
    </xf>
    <xf numFmtId="3" fontId="39" fillId="0" borderId="0" xfId="0" applyNumberFormat="1" applyFont="1" applyProtection="1">
      <protection locked="0"/>
    </xf>
    <xf numFmtId="3" fontId="35" fillId="0" borderId="0" xfId="0" applyNumberFormat="1" applyFont="1" applyProtection="1">
      <protection locked="0"/>
    </xf>
    <xf numFmtId="3" fontId="2" fillId="0" borderId="1" xfId="0" applyNumberFormat="1" applyFont="1" applyBorder="1" applyProtection="1">
      <protection locked="0"/>
    </xf>
    <xf numFmtId="3" fontId="47" fillId="0" borderId="1" xfId="0" applyNumberFormat="1" applyFont="1" applyBorder="1" applyProtection="1">
      <protection locked="0"/>
    </xf>
    <xf numFmtId="3" fontId="39" fillId="0" borderId="1" xfId="0" applyNumberFormat="1" applyFont="1" applyBorder="1"/>
    <xf numFmtId="3" fontId="48" fillId="0" borderId="1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0" xfId="0" applyNumberFormat="1" applyFont="1" applyAlignment="1">
      <alignment vertical="top"/>
    </xf>
    <xf numFmtId="3" fontId="39" fillId="0" borderId="0" xfId="0" applyNumberFormat="1" applyFont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Alignment="1" applyProtection="1">
      <alignment vertical="top"/>
      <protection locked="0"/>
    </xf>
    <xf numFmtId="3" fontId="2" fillId="0" borderId="1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39" fillId="0" borderId="2" xfId="0" applyNumberFormat="1" applyFont="1" applyBorder="1"/>
    <xf numFmtId="3" fontId="39" fillId="0" borderId="1" xfId="0" applyNumberFormat="1" applyFont="1" applyBorder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Protection="1">
      <protection locked="0"/>
    </xf>
    <xf numFmtId="3" fontId="4" fillId="0" borderId="0" xfId="0" applyNumberFormat="1" applyFo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1" fontId="25" fillId="6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right"/>
    </xf>
    <xf numFmtId="14" fontId="4" fillId="0" borderId="0" xfId="0" applyNumberFormat="1" applyFont="1"/>
    <xf numFmtId="4" fontId="15" fillId="0" borderId="0" xfId="0" applyNumberFormat="1" applyFont="1" applyAlignment="1">
      <alignment horizontal="left" wrapText="1"/>
    </xf>
    <xf numFmtId="17" fontId="4" fillId="0" borderId="1" xfId="0" applyNumberFormat="1" applyFont="1" applyBorder="1"/>
    <xf numFmtId="0" fontId="0" fillId="10" borderId="0" xfId="0" applyFill="1"/>
    <xf numFmtId="171" fontId="0" fillId="0" borderId="0" xfId="0" applyNumberFormat="1" applyAlignment="1">
      <alignment horizontal="center"/>
    </xf>
    <xf numFmtId="1" fontId="2" fillId="8" borderId="3" xfId="0" applyNumberFormat="1" applyFont="1" applyFill="1" applyBorder="1"/>
    <xf numFmtId="9" fontId="2" fillId="8" borderId="1" xfId="0" applyNumberFormat="1" applyFont="1" applyFill="1" applyBorder="1"/>
    <xf numFmtId="4" fontId="2" fillId="8" borderId="1" xfId="0" applyNumberFormat="1" applyFont="1" applyFill="1" applyBorder="1"/>
    <xf numFmtId="4" fontId="2" fillId="8" borderId="4" xfId="0" applyNumberFormat="1" applyFont="1" applyFill="1" applyBorder="1"/>
    <xf numFmtId="3" fontId="2" fillId="8" borderId="3" xfId="0" applyNumberFormat="1" applyFont="1" applyFill="1" applyBorder="1"/>
    <xf numFmtId="3" fontId="2" fillId="8" borderId="3" xfId="0" applyNumberFormat="1" applyFont="1" applyFill="1" applyBorder="1" applyProtection="1">
      <protection locked="0"/>
    </xf>
    <xf numFmtId="9" fontId="2" fillId="8" borderId="1" xfId="0" applyNumberFormat="1" applyFont="1" applyFill="1" applyBorder="1" applyProtection="1">
      <protection locked="0"/>
    </xf>
    <xf numFmtId="4" fontId="2" fillId="8" borderId="1" xfId="0" applyNumberFormat="1" applyFont="1" applyFill="1" applyBorder="1" applyProtection="1">
      <protection locked="0"/>
    </xf>
    <xf numFmtId="1" fontId="2" fillId="8" borderId="3" xfId="0" applyNumberFormat="1" applyFont="1" applyFill="1" applyBorder="1" applyProtection="1">
      <protection locked="0"/>
    </xf>
    <xf numFmtId="1" fontId="2" fillId="8" borderId="1" xfId="0" applyNumberFormat="1" applyFont="1" applyFill="1" applyBorder="1" applyAlignment="1">
      <alignment wrapText="1"/>
    </xf>
    <xf numFmtId="1" fontId="2" fillId="8" borderId="1" xfId="0" applyNumberFormat="1" applyFont="1" applyFill="1" applyBorder="1"/>
    <xf numFmtId="1" fontId="34" fillId="0" borderId="0" xfId="0" applyNumberFormat="1" applyFont="1" applyAlignment="1">
      <alignment wrapText="1"/>
    </xf>
    <xf numFmtId="165" fontId="34" fillId="0" borderId="0" xfId="0" applyNumberFormat="1" applyFont="1" applyAlignment="1">
      <alignment wrapText="1"/>
    </xf>
    <xf numFmtId="1" fontId="25" fillId="6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center" wrapText="1"/>
    </xf>
    <xf numFmtId="17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 applyProtection="1">
      <alignment vertical="center"/>
      <protection locked="0"/>
    </xf>
    <xf numFmtId="0" fontId="1" fillId="9" borderId="0" xfId="0" applyFont="1" applyFill="1" applyAlignment="1">
      <alignment wrapText="1"/>
    </xf>
    <xf numFmtId="0" fontId="20" fillId="0" borderId="0" xfId="0" applyFont="1" applyAlignment="1" applyProtection="1">
      <alignment horizontal="center" wrapText="1"/>
      <protection locked="0"/>
    </xf>
    <xf numFmtId="4" fontId="6" fillId="0" borderId="0" xfId="0" applyNumberFormat="1" applyFont="1" applyAlignment="1">
      <alignment horizontal="left" indent="1"/>
    </xf>
    <xf numFmtId="171" fontId="0" fillId="10" borderId="7" xfId="0" applyNumberFormat="1" applyFill="1" applyBorder="1" applyAlignment="1">
      <alignment horizontal="center"/>
    </xf>
    <xf numFmtId="0" fontId="1" fillId="0" borderId="0" xfId="0" applyFont="1"/>
    <xf numFmtId="3" fontId="35" fillId="6" borderId="2" xfId="1" applyNumberFormat="1" applyFont="1" applyFill="1" applyBorder="1" applyAlignment="1" applyProtection="1">
      <alignment horizontal="right"/>
      <protection hidden="1"/>
    </xf>
    <xf numFmtId="4" fontId="1" fillId="6" borderId="0" xfId="0" applyNumberFormat="1" applyFont="1" applyFill="1" applyAlignment="1">
      <alignment horizontal="left"/>
    </xf>
    <xf numFmtId="3" fontId="2" fillId="0" borderId="0" xfId="1" applyNumberFormat="1" applyFont="1" applyFill="1" applyBorder="1" applyAlignment="1" applyProtection="1"/>
    <xf numFmtId="3" fontId="2" fillId="6" borderId="0" xfId="1" applyNumberFormat="1" applyFont="1" applyFill="1" applyBorder="1" applyAlignment="1" applyProtection="1">
      <alignment horizontal="right"/>
    </xf>
    <xf numFmtId="4" fontId="1" fillId="6" borderId="1" xfId="0" applyNumberFormat="1" applyFont="1" applyFill="1" applyBorder="1" applyAlignment="1">
      <alignment horizontal="left" indent="3"/>
    </xf>
    <xf numFmtId="4" fontId="2" fillId="6" borderId="0" xfId="0" applyNumberFormat="1" applyFont="1" applyFill="1" applyAlignment="1">
      <alignment horizontal="right"/>
    </xf>
    <xf numFmtId="4" fontId="1" fillId="0" borderId="0" xfId="1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4" fontId="1" fillId="0" borderId="0" xfId="1" applyNumberFormat="1" applyFont="1" applyBorder="1"/>
    <xf numFmtId="1" fontId="1" fillId="0" borderId="8" xfId="0" applyNumberFormat="1" applyFont="1" applyBorder="1" applyAlignment="1">
      <alignment horizontal="left" indent="1"/>
    </xf>
    <xf numFmtId="3" fontId="1" fillId="0" borderId="8" xfId="0" applyNumberFormat="1" applyFont="1" applyBorder="1" applyAlignment="1" applyProtection="1">
      <alignment horizontal="right"/>
      <protection locked="0"/>
    </xf>
    <xf numFmtId="3" fontId="1" fillId="0" borderId="8" xfId="1" applyNumberFormat="1" applyFont="1" applyBorder="1" applyProtection="1">
      <protection locked="0"/>
    </xf>
    <xf numFmtId="1" fontId="1" fillId="0" borderId="0" xfId="1" applyNumberFormat="1" applyFont="1" applyBorder="1"/>
    <xf numFmtId="1" fontId="1" fillId="0" borderId="8" xfId="0" applyNumberFormat="1" applyFont="1" applyBorder="1" applyAlignment="1">
      <alignment horizontal="left" wrapText="1" indent="1"/>
    </xf>
    <xf numFmtId="1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1" fillId="0" borderId="0" xfId="1" applyNumberFormat="1" applyFont="1" applyBorder="1"/>
    <xf numFmtId="1" fontId="1" fillId="0" borderId="0" xfId="0" applyNumberFormat="1" applyFont="1" applyAlignment="1">
      <alignment horizontal="right"/>
    </xf>
    <xf numFmtId="0" fontId="20" fillId="0" borderId="0" xfId="0" applyFont="1"/>
    <xf numFmtId="2" fontId="16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Border="1" applyAlignment="1" applyProtection="1">
      <alignment horizontal="right"/>
      <protection hidden="1"/>
    </xf>
    <xf numFmtId="2" fontId="16" fillId="6" borderId="2" xfId="1" applyNumberFormat="1" applyFont="1" applyFill="1" applyBorder="1" applyAlignment="1" applyProtection="1">
      <alignment horizontal="right"/>
      <protection hidden="1"/>
    </xf>
    <xf numFmtId="2" fontId="30" fillId="6" borderId="1" xfId="1" applyNumberFormat="1" applyFont="1" applyFill="1" applyBorder="1" applyAlignment="1" applyProtection="1">
      <alignment horizontal="right"/>
      <protection hidden="1"/>
    </xf>
    <xf numFmtId="2" fontId="16" fillId="6" borderId="1" xfId="1" applyNumberFormat="1" applyFont="1" applyFill="1" applyBorder="1" applyAlignment="1" applyProtection="1">
      <alignment horizontal="right"/>
      <protection hidden="1"/>
    </xf>
    <xf numFmtId="2" fontId="4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1" applyNumberFormat="1" applyFont="1" applyFill="1" applyBorder="1" applyAlignment="1" applyProtection="1">
      <alignment horizontal="right"/>
      <protection hidden="1"/>
    </xf>
    <xf numFmtId="2" fontId="4" fillId="0" borderId="1" xfId="1" applyNumberFormat="1" applyFont="1" applyFill="1" applyBorder="1" applyAlignment="1" applyProtection="1">
      <alignment horizontal="right"/>
      <protection locked="0"/>
    </xf>
    <xf numFmtId="2" fontId="16" fillId="6" borderId="1" xfId="1" applyNumberFormat="1" applyFont="1" applyFill="1" applyBorder="1" applyAlignment="1" applyProtection="1">
      <alignment horizontal="right"/>
    </xf>
    <xf numFmtId="2" fontId="16" fillId="6" borderId="6" xfId="1" applyNumberFormat="1" applyFont="1" applyFill="1" applyBorder="1" applyAlignment="1" applyProtection="1">
      <alignment horizontal="right"/>
      <protection hidden="1"/>
    </xf>
    <xf numFmtId="2" fontId="44" fillId="6" borderId="1" xfId="1" applyNumberFormat="1" applyFont="1" applyFill="1" applyBorder="1" applyAlignment="1" applyProtection="1">
      <alignment horizontal="right"/>
    </xf>
    <xf numFmtId="2" fontId="47" fillId="6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" fontId="4" fillId="0" borderId="0" xfId="0" applyNumberFormat="1" applyFont="1" applyProtection="1">
      <protection hidden="1"/>
    </xf>
    <xf numFmtId="17" fontId="4" fillId="0" borderId="0" xfId="0" applyNumberFormat="1" applyFont="1"/>
    <xf numFmtId="2" fontId="16" fillId="0" borderId="0" xfId="0" applyNumberFormat="1" applyFont="1" applyAlignment="1" applyProtection="1">
      <alignment horizontal="right"/>
      <protection hidden="1"/>
    </xf>
    <xf numFmtId="2" fontId="16" fillId="6" borderId="0" xfId="1" applyNumberFormat="1" applyFont="1" applyFill="1" applyBorder="1" applyAlignment="1" applyProtection="1">
      <alignment horizontal="right"/>
      <protection hidden="1"/>
    </xf>
    <xf numFmtId="9" fontId="30" fillId="6" borderId="0" xfId="1" applyNumberFormat="1" applyFont="1" applyFill="1" applyBorder="1" applyAlignment="1" applyProtection="1">
      <alignment horizontal="right"/>
      <protection hidden="1"/>
    </xf>
    <xf numFmtId="2" fontId="30" fillId="6" borderId="0" xfId="1" applyNumberFormat="1" applyFont="1" applyFill="1" applyBorder="1" applyAlignment="1" applyProtection="1">
      <alignment horizontal="right"/>
      <protection hidden="1"/>
    </xf>
    <xf numFmtId="2" fontId="4" fillId="6" borderId="0" xfId="1" applyNumberFormat="1" applyFont="1" applyFill="1" applyBorder="1" applyAlignment="1" applyProtection="1">
      <alignment horizontal="right"/>
      <protection locked="0"/>
    </xf>
    <xf numFmtId="2" fontId="4" fillId="0" borderId="0" xfId="1" applyNumberFormat="1" applyFont="1" applyFill="1" applyBorder="1" applyAlignment="1" applyProtection="1">
      <alignment horizontal="right"/>
      <protection locked="0"/>
    </xf>
    <xf numFmtId="2" fontId="16" fillId="6" borderId="0" xfId="1" applyNumberFormat="1" applyFont="1" applyFill="1" applyBorder="1" applyAlignment="1" applyProtection="1">
      <alignment horizontal="right"/>
    </xf>
    <xf numFmtId="2" fontId="44" fillId="6" borderId="0" xfId="1" applyNumberFormat="1" applyFont="1" applyFill="1" applyBorder="1" applyAlignment="1" applyProtection="1">
      <alignment horizontal="right"/>
    </xf>
    <xf numFmtId="44" fontId="45" fillId="6" borderId="0" xfId="4" applyFont="1" applyFill="1" applyBorder="1" applyAlignment="1" applyProtection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1" fontId="7" fillId="0" borderId="17" xfId="0" applyNumberFormat="1" applyFont="1" applyBorder="1" applyAlignment="1">
      <alignment horizontal="left"/>
    </xf>
    <xf numFmtId="1" fontId="7" fillId="0" borderId="18" xfId="0" applyNumberFormat="1" applyFont="1" applyBorder="1" applyAlignment="1">
      <alignment horizontal="left"/>
    </xf>
    <xf numFmtId="1" fontId="7" fillId="0" borderId="19" xfId="0" applyNumberFormat="1" applyFont="1" applyBorder="1" applyAlignment="1">
      <alignment horizontal="left"/>
    </xf>
  </cellXfs>
  <cellStyles count="5">
    <cellStyle name="Comma" xfId="1" builtinId="3"/>
    <cellStyle name="Currency" xfId="4" builtinId="4"/>
    <cellStyle name="Normaallaad 2" xfId="2" xr:uid="{00000000-0005-0000-0000-000001000000}"/>
    <cellStyle name="Normal" xfId="0" builtinId="0"/>
    <cellStyle name="Percent" xfId="3" builtinId="5"/>
  </cellStyles>
  <dxfs count="41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N30"/>
  <sheetViews>
    <sheetView tabSelected="1" workbookViewId="0">
      <selection activeCell="C45" sqref="C45"/>
    </sheetView>
  </sheetViews>
  <sheetFormatPr defaultRowHeight="12.75" x14ac:dyDescent="0.2"/>
  <cols>
    <col min="1" max="1" width="69.5703125" customWidth="1"/>
    <col min="2" max="2" width="13.140625" style="3" customWidth="1"/>
    <col min="3" max="4" width="9.42578125" style="3" bestFit="1" customWidth="1"/>
    <col min="10" max="12" width="10.42578125" bestFit="1" customWidth="1"/>
    <col min="14" max="14" width="10.5703125" customWidth="1"/>
  </cols>
  <sheetData>
    <row r="1" spans="1:14" ht="51" x14ac:dyDescent="0.2">
      <c r="A1" s="235" t="s">
        <v>0</v>
      </c>
      <c r="B1" s="2" t="s">
        <v>1</v>
      </c>
      <c r="C1" s="2" t="s">
        <v>2</v>
      </c>
      <c r="D1" s="2" t="s">
        <v>3</v>
      </c>
      <c r="K1" s="260" t="s">
        <v>4</v>
      </c>
      <c r="N1" s="260"/>
    </row>
    <row r="2" spans="1:14" x14ac:dyDescent="0.2">
      <c r="A2" t="s">
        <v>5</v>
      </c>
      <c r="B2" s="4" t="s">
        <v>262</v>
      </c>
      <c r="C2" s="4" t="s">
        <v>262</v>
      </c>
      <c r="D2" s="4" t="s">
        <v>262</v>
      </c>
    </row>
    <row r="3" spans="1:14" x14ac:dyDescent="0.2">
      <c r="A3" t="s">
        <v>6</v>
      </c>
      <c r="B3" s="6"/>
      <c r="C3" s="6"/>
      <c r="D3" s="6"/>
    </row>
    <row r="4" spans="1:14" x14ac:dyDescent="0.2">
      <c r="A4" t="s">
        <v>7</v>
      </c>
      <c r="B4" s="6"/>
      <c r="C4" s="6"/>
      <c r="D4" s="6"/>
    </row>
    <row r="5" spans="1:14" x14ac:dyDescent="0.2">
      <c r="A5" t="s">
        <v>8</v>
      </c>
      <c r="B5" s="6"/>
      <c r="C5" s="6"/>
      <c r="D5" s="6"/>
    </row>
    <row r="6" spans="1:14" x14ac:dyDescent="0.2">
      <c r="A6" s="239" t="s">
        <v>9</v>
      </c>
      <c r="B6" s="6"/>
      <c r="C6" s="6"/>
      <c r="D6" s="6"/>
    </row>
    <row r="7" spans="1:14" ht="13.5" thickBot="1" x14ac:dyDescent="0.25">
      <c r="B7" s="7"/>
      <c r="C7" s="7"/>
      <c r="D7" s="7"/>
    </row>
    <row r="8" spans="1:14" ht="13.5" thickBot="1" x14ac:dyDescent="0.25">
      <c r="A8" s="215" t="s">
        <v>10</v>
      </c>
      <c r="B8" s="238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4" x14ac:dyDescent="0.2">
      <c r="B9" s="8"/>
      <c r="C9" s="8"/>
      <c r="D9" s="8"/>
    </row>
    <row r="10" spans="1:14" x14ac:dyDescent="0.2">
      <c r="B10" s="2"/>
      <c r="C10" s="2"/>
      <c r="D10" s="2"/>
    </row>
    <row r="11" spans="1:14" ht="15" x14ac:dyDescent="0.2">
      <c r="A11" s="5" t="s">
        <v>11</v>
      </c>
      <c r="B11" s="2"/>
      <c r="C11" s="2"/>
      <c r="D11" s="2"/>
    </row>
    <row r="12" spans="1:14" x14ac:dyDescent="0.2">
      <c r="A12" t="s">
        <v>12</v>
      </c>
    </row>
    <row r="13" spans="1:14" ht="25.5" x14ac:dyDescent="0.2">
      <c r="A13" s="167" t="s">
        <v>13</v>
      </c>
    </row>
    <row r="14" spans="1:14" ht="38.25" x14ac:dyDescent="0.2">
      <c r="A14" s="167" t="s">
        <v>14</v>
      </c>
    </row>
    <row r="15" spans="1:14" ht="105" customHeight="1" x14ac:dyDescent="0.2">
      <c r="A15" s="167" t="s">
        <v>15</v>
      </c>
      <c r="B15" s="236" t="s">
        <v>16</v>
      </c>
    </row>
    <row r="16" spans="1:14" ht="15" customHeight="1" x14ac:dyDescent="0.2">
      <c r="A16" t="s">
        <v>17</v>
      </c>
    </row>
    <row r="17" spans="1:1" ht="25.5" x14ac:dyDescent="0.2">
      <c r="A17" s="1" t="s">
        <v>18</v>
      </c>
    </row>
    <row r="18" spans="1:1" x14ac:dyDescent="0.2">
      <c r="A18" s="167" t="s">
        <v>19</v>
      </c>
    </row>
    <row r="22" spans="1:1" x14ac:dyDescent="0.2">
      <c r="A22" s="260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D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D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J62"/>
  <sheetViews>
    <sheetView zoomScaleNormal="100" zoomScaleSheetLayoutView="55" workbookViewId="0">
      <pane xSplit="5" ySplit="11" topLeftCell="H12" activePane="bottomRight" state="frozen"/>
      <selection pane="topRight" activeCell="F1" sqref="F1"/>
      <selection pane="bottomLeft" activeCell="A12" sqref="A12"/>
      <selection pane="bottomRight" activeCell="L49" sqref="L49"/>
    </sheetView>
  </sheetViews>
  <sheetFormatPr defaultColWidth="9.42578125" defaultRowHeight="11.25" outlineLevelCol="1" x14ac:dyDescent="0.2"/>
  <cols>
    <col min="1" max="1" width="4.42578125" style="11" customWidth="1"/>
    <col min="2" max="2" width="15.42578125" style="11" customWidth="1"/>
    <col min="3" max="3" width="15" style="11" customWidth="1"/>
    <col min="4" max="4" width="21.42578125" style="26" bestFit="1" customWidth="1"/>
    <col min="5" max="5" width="7.42578125" style="33" customWidth="1"/>
    <col min="6" max="7" width="10" style="11" customWidth="1" outlineLevel="1"/>
    <col min="8" max="8" width="10.42578125" style="11" customWidth="1" outlineLevel="1"/>
    <col min="9" max="15" width="10" style="11" customWidth="1" outlineLevel="1"/>
    <col min="16" max="17" width="11.5703125" style="11" customWidth="1" outlineLevel="1"/>
    <col min="18" max="18" width="11.5703125" style="11" customWidth="1"/>
    <col min="19" max="29" width="10" style="11" customWidth="1" outlineLevel="1"/>
    <col min="30" max="30" width="12.42578125" style="11" customWidth="1" outlineLevel="1"/>
    <col min="31" max="31" width="11.42578125" style="11" customWidth="1"/>
    <col min="32" max="32" width="10" style="11" customWidth="1"/>
    <col min="33" max="33" width="9.42578125" style="11"/>
    <col min="34" max="34" width="12.42578125" style="11" customWidth="1"/>
    <col min="35" max="35" width="9" style="11" customWidth="1"/>
    <col min="36" max="36" width="9.42578125" style="11" customWidth="1"/>
    <col min="37" max="37" width="8.5703125" style="11" customWidth="1"/>
    <col min="38" max="38" width="9.5703125" style="11" customWidth="1"/>
    <col min="39" max="39" width="8.5703125" style="11" customWidth="1"/>
    <col min="40" max="40" width="9.42578125" style="11" customWidth="1"/>
    <col min="41" max="42" width="8.5703125" style="11" customWidth="1"/>
    <col min="43" max="43" width="9.42578125" style="11" customWidth="1"/>
    <col min="44" max="45" width="8.42578125" style="11" customWidth="1"/>
    <col min="46" max="46" width="10" style="11" customWidth="1"/>
    <col min="47" max="47" width="6" style="11" customWidth="1"/>
    <col min="48" max="51" width="6.42578125" style="11" customWidth="1"/>
    <col min="52" max="54" width="7.5703125" style="11" customWidth="1"/>
    <col min="55" max="55" width="6.5703125" style="11" customWidth="1"/>
    <col min="56" max="56" width="6" style="11" customWidth="1"/>
    <col min="57" max="58" width="7.42578125" style="11" customWidth="1"/>
    <col min="59" max="59" width="9.5703125" style="11" customWidth="1"/>
    <col min="60" max="60" width="8.85546875" style="11" customWidth="1"/>
    <col min="61" max="61" width="6.42578125" style="11" bestFit="1" customWidth="1"/>
    <col min="62" max="62" width="6" style="11" bestFit="1" customWidth="1"/>
    <col min="63" max="63" width="9.42578125" style="11" customWidth="1"/>
    <col min="64" max="16384" width="9.42578125" style="11"/>
  </cols>
  <sheetData>
    <row r="1" spans="1:62" ht="34.5" thickBot="1" x14ac:dyDescent="0.25">
      <c r="A1" s="9" t="s">
        <v>20</v>
      </c>
      <c r="B1" s="292" t="s">
        <v>21</v>
      </c>
      <c r="C1" s="293"/>
      <c r="D1" s="294"/>
      <c r="E1" s="27" t="s">
        <v>22</v>
      </c>
      <c r="F1" s="10" t="s">
        <v>23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29</v>
      </c>
      <c r="M1" s="10" t="s">
        <v>30</v>
      </c>
      <c r="N1" s="10" t="s">
        <v>31</v>
      </c>
      <c r="O1" s="10" t="s">
        <v>32</v>
      </c>
      <c r="P1" s="10" t="s">
        <v>33</v>
      </c>
      <c r="Q1" s="10" t="s">
        <v>34</v>
      </c>
      <c r="R1" s="226" t="s">
        <v>35</v>
      </c>
      <c r="S1" s="10" t="s">
        <v>36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226" t="s">
        <v>48</v>
      </c>
      <c r="AF1" s="227" t="s">
        <v>3</v>
      </c>
      <c r="AH1" s="12" t="s">
        <v>49</v>
      </c>
      <c r="AI1" s="229" t="str">
        <f>Kassavood!B2</f>
        <v>1.aasta 1.kuu</v>
      </c>
      <c r="AJ1" s="229" t="str">
        <f>Kassavood!C2</f>
        <v>1.aasta 2.kuu</v>
      </c>
      <c r="AK1" s="229" t="str">
        <f>Kassavood!D2</f>
        <v>1.aasta 3.kuu</v>
      </c>
      <c r="AL1" s="229" t="str">
        <f>Kassavood!E2</f>
        <v>1.aasta 4.kuu</v>
      </c>
      <c r="AM1" s="229" t="str">
        <f>Kassavood!F2</f>
        <v>1.aasta 5.kuu</v>
      </c>
      <c r="AN1" s="229" t="str">
        <f>Kassavood!G2</f>
        <v>1.aasta 6.kuu</v>
      </c>
      <c r="AO1" s="229" t="str">
        <f>Kassavood!H2</f>
        <v>1.aasta 7.kuu</v>
      </c>
      <c r="AP1" s="229" t="str">
        <f>Kassavood!I2</f>
        <v>1.aasta 8.kuu</v>
      </c>
      <c r="AQ1" s="229" t="str">
        <f>Kassavood!J2</f>
        <v>1.aasta 9.kuu</v>
      </c>
      <c r="AR1" s="229" t="str">
        <f>Kassavood!K2</f>
        <v>1.aasta 10.kuu</v>
      </c>
      <c r="AS1" s="229" t="str">
        <f>Kassavood!L2</f>
        <v>1.aasta 11.kuu</v>
      </c>
      <c r="AT1" s="229" t="str">
        <f>Kassavood!M2</f>
        <v>1.aasta 12.kuu</v>
      </c>
      <c r="AU1" s="13" t="str">
        <f>Kassavood!N2</f>
        <v>1. projektiaasta KOKKU</v>
      </c>
      <c r="AV1" s="228" t="str">
        <f>Kassavood!O2</f>
        <v>2.aasta 1.kuu</v>
      </c>
      <c r="AW1" s="228" t="str">
        <f>Kassavood!P2</f>
        <v>2.aasta 2.kuu</v>
      </c>
      <c r="AX1" s="228" t="str">
        <f>Kassavood!Q2</f>
        <v>2.aasta 3.kuu</v>
      </c>
      <c r="AY1" s="228" t="str">
        <f>Kassavood!R2</f>
        <v>2.aasta 4.kuu</v>
      </c>
      <c r="AZ1" s="228" t="str">
        <f>Kassavood!S2</f>
        <v>2.aasta 5.kuu</v>
      </c>
      <c r="BA1" s="228" t="str">
        <f>Kassavood!T2</f>
        <v>2.aasta 6.kuu</v>
      </c>
      <c r="BB1" s="228" t="str">
        <f>Kassavood!U2</f>
        <v>2.aasta 7.kuu</v>
      </c>
      <c r="BC1" s="228" t="str">
        <f>Kassavood!V2</f>
        <v>2.aasta 8.kuu</v>
      </c>
      <c r="BD1" s="228" t="str">
        <f>Kassavood!W2</f>
        <v>2.aasta 9.kuu</v>
      </c>
      <c r="BE1" s="228" t="str">
        <f>Kassavood!X2</f>
        <v>2.aasta 10.kuu</v>
      </c>
      <c r="BF1" s="228" t="str">
        <f>Kassavood!Y2</f>
        <v>2.aasta 11.kuu</v>
      </c>
      <c r="BG1" s="228" t="str">
        <f>Kassavood!Z2</f>
        <v>2.aasta 12.kuu</v>
      </c>
      <c r="BH1" s="228" t="str">
        <f>Kassavood!AA2</f>
        <v>2. projektiaasta KOKKU</v>
      </c>
      <c r="BI1" s="13" t="str">
        <f>Kassavood!AB2</f>
        <v>3. aasta</v>
      </c>
      <c r="BJ1" s="13" t="e">
        <f>Kassavood!#REF!</f>
        <v>#REF!</v>
      </c>
    </row>
    <row r="2" spans="1:62" hidden="1" x14ac:dyDescent="0.2">
      <c r="A2" s="14"/>
      <c r="B2" s="14" t="s">
        <v>50</v>
      </c>
      <c r="C2" s="14"/>
      <c r="D2" s="15"/>
      <c r="E2" s="28">
        <f t="shared" ref="E2:Q2" si="0">E12+E17+E22+E27+E32+E37+E42+E47+E52+E57</f>
        <v>67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  <c r="Q2" s="16">
        <f t="shared" si="0"/>
        <v>0</v>
      </c>
      <c r="R2" s="16">
        <f>SUM(F2:Q2)</f>
        <v>0</v>
      </c>
      <c r="S2" s="16">
        <f t="shared" ref="S2:AD2" si="1">S12+S17+S22+S27+S32+S37+S42+S47+S52+S57</f>
        <v>0</v>
      </c>
      <c r="T2" s="16">
        <f t="shared" si="1"/>
        <v>0</v>
      </c>
      <c r="U2" s="16">
        <f t="shared" si="1"/>
        <v>0</v>
      </c>
      <c r="V2" s="16">
        <f t="shared" si="1"/>
        <v>0</v>
      </c>
      <c r="W2" s="16">
        <f t="shared" si="1"/>
        <v>0</v>
      </c>
      <c r="X2" s="16">
        <f t="shared" si="1"/>
        <v>0</v>
      </c>
      <c r="Y2" s="16">
        <f t="shared" si="1"/>
        <v>0</v>
      </c>
      <c r="Z2" s="16">
        <f t="shared" si="1"/>
        <v>0</v>
      </c>
      <c r="AA2" s="16">
        <f t="shared" si="1"/>
        <v>0</v>
      </c>
      <c r="AB2" s="16">
        <f t="shared" si="1"/>
        <v>0</v>
      </c>
      <c r="AC2" s="16">
        <f t="shared" si="1"/>
        <v>0</v>
      </c>
      <c r="AD2" s="16">
        <f t="shared" si="1"/>
        <v>0</v>
      </c>
      <c r="AE2" s="16">
        <f>AE12+AE17+AE22+AE27+AE32+AE37+AE42+AE47+AE52+AE57</f>
        <v>0</v>
      </c>
      <c r="AF2" s="16">
        <f>AF12+AF17+AF22+AF27+AF32+AF37+AF42+AF47+AF52+AF57</f>
        <v>0</v>
      </c>
      <c r="AH2" s="11">
        <f t="shared" ref="AH2:AT2" si="2">IF($B16=13%,E16-E16*E13,0)</f>
        <v>0</v>
      </c>
      <c r="AI2" s="11">
        <f t="shared" si="2"/>
        <v>0</v>
      </c>
      <c r="AJ2" s="11">
        <f t="shared" si="2"/>
        <v>0</v>
      </c>
      <c r="AK2" s="11">
        <f t="shared" si="2"/>
        <v>0</v>
      </c>
      <c r="AL2" s="11">
        <f t="shared" si="2"/>
        <v>0</v>
      </c>
      <c r="AM2" s="11">
        <f t="shared" si="2"/>
        <v>0</v>
      </c>
      <c r="AN2" s="11">
        <f t="shared" si="2"/>
        <v>0</v>
      </c>
      <c r="AO2" s="11">
        <f t="shared" si="2"/>
        <v>0</v>
      </c>
      <c r="AP2" s="11">
        <f t="shared" si="2"/>
        <v>0</v>
      </c>
      <c r="AQ2" s="11">
        <f t="shared" si="2"/>
        <v>0</v>
      </c>
      <c r="AR2" s="11">
        <f t="shared" si="2"/>
        <v>0</v>
      </c>
      <c r="AS2" s="11">
        <f t="shared" si="2"/>
        <v>0</v>
      </c>
      <c r="AT2" s="11">
        <f t="shared" si="2"/>
        <v>0</v>
      </c>
      <c r="AU2" s="11">
        <f>SUM(AI2:AT2)</f>
        <v>0</v>
      </c>
      <c r="AV2" s="11">
        <f t="shared" ref="AV2:BG2" si="3">IF($B16=13%,S16-S16*S13,0)</f>
        <v>0</v>
      </c>
      <c r="AW2" s="11">
        <f t="shared" si="3"/>
        <v>0</v>
      </c>
      <c r="AX2" s="11">
        <f t="shared" si="3"/>
        <v>0</v>
      </c>
      <c r="AY2" s="11">
        <f t="shared" si="3"/>
        <v>0</v>
      </c>
      <c r="AZ2" s="11">
        <f t="shared" si="3"/>
        <v>0</v>
      </c>
      <c r="BA2" s="11">
        <f t="shared" si="3"/>
        <v>0</v>
      </c>
      <c r="BB2" s="11">
        <f t="shared" si="3"/>
        <v>0</v>
      </c>
      <c r="BC2" s="11">
        <f t="shared" si="3"/>
        <v>0</v>
      </c>
      <c r="BD2" s="26">
        <f t="shared" si="3"/>
        <v>0</v>
      </c>
      <c r="BE2" s="26">
        <f t="shared" si="3"/>
        <v>0</v>
      </c>
      <c r="BF2" s="26">
        <f t="shared" si="3"/>
        <v>0</v>
      </c>
      <c r="BG2" s="26">
        <f t="shared" si="3"/>
        <v>0</v>
      </c>
      <c r="BH2" s="11">
        <f>SUM(AV2:BG2)</f>
        <v>0</v>
      </c>
      <c r="BI2" s="11">
        <f>IF(Q16=13%,AF16-AF16*AF13,0)</f>
        <v>0</v>
      </c>
    </row>
    <row r="3" spans="1:62" hidden="1" x14ac:dyDescent="0.2">
      <c r="A3" s="14"/>
      <c r="B3" s="14" t="s">
        <v>51</v>
      </c>
      <c r="C3" s="14"/>
      <c r="D3" s="15"/>
      <c r="E3" s="28">
        <f t="shared" ref="E3:Q3" si="4">E16+E21+E26+E31+E36+E41+E46+E51+E56+E61</f>
        <v>77500</v>
      </c>
      <c r="F3" s="16">
        <f t="shared" si="4"/>
        <v>0</v>
      </c>
      <c r="G3" s="16">
        <f t="shared" si="4"/>
        <v>0</v>
      </c>
      <c r="H3" s="16">
        <f t="shared" si="4"/>
        <v>0</v>
      </c>
      <c r="I3" s="16">
        <f t="shared" si="4"/>
        <v>0</v>
      </c>
      <c r="J3" s="16">
        <f t="shared" si="4"/>
        <v>0</v>
      </c>
      <c r="K3" s="16">
        <f t="shared" si="4"/>
        <v>0</v>
      </c>
      <c r="L3" s="16">
        <f t="shared" si="4"/>
        <v>0</v>
      </c>
      <c r="M3" s="16">
        <f t="shared" si="4"/>
        <v>0</v>
      </c>
      <c r="N3" s="16">
        <f t="shared" si="4"/>
        <v>0</v>
      </c>
      <c r="O3" s="16">
        <f t="shared" si="4"/>
        <v>0</v>
      </c>
      <c r="P3" s="16">
        <f t="shared" si="4"/>
        <v>0</v>
      </c>
      <c r="Q3" s="16">
        <f t="shared" si="4"/>
        <v>0</v>
      </c>
      <c r="R3" s="16">
        <f>SUM(F3:Q3)</f>
        <v>0</v>
      </c>
      <c r="S3" s="16">
        <f t="shared" ref="S3:AD3" si="5">S16+S21+S26+S31+S36+S41+S46+S51+S56+S61</f>
        <v>0</v>
      </c>
      <c r="T3" s="16">
        <f t="shared" si="5"/>
        <v>0</v>
      </c>
      <c r="U3" s="16">
        <f t="shared" si="5"/>
        <v>0</v>
      </c>
      <c r="V3" s="16">
        <f t="shared" si="5"/>
        <v>0</v>
      </c>
      <c r="W3" s="16">
        <f t="shared" si="5"/>
        <v>0</v>
      </c>
      <c r="X3" s="16">
        <f t="shared" si="5"/>
        <v>0</v>
      </c>
      <c r="Y3" s="16">
        <f t="shared" si="5"/>
        <v>0</v>
      </c>
      <c r="Z3" s="16">
        <f t="shared" si="5"/>
        <v>0</v>
      </c>
      <c r="AA3" s="16">
        <f t="shared" si="5"/>
        <v>0</v>
      </c>
      <c r="AB3" s="16">
        <f t="shared" si="5"/>
        <v>0</v>
      </c>
      <c r="AC3" s="16">
        <f t="shared" si="5"/>
        <v>0</v>
      </c>
      <c r="AD3" s="16">
        <f t="shared" si="5"/>
        <v>0</v>
      </c>
      <c r="AE3" s="16">
        <f>AE16+AE21+AE26+AE31+AE36+AE41+AE46+AE51+AE56+AE61</f>
        <v>0</v>
      </c>
      <c r="AF3" s="16">
        <f>AF16+AF21+AF26+AF31+AF36+AF41+AF46+AF51+AF56+AF61</f>
        <v>0</v>
      </c>
      <c r="AH3" s="11">
        <f t="shared" ref="AH3:AT3" si="6">IF($B21=13%,E21-E21*E18,0)</f>
        <v>0</v>
      </c>
      <c r="AI3" s="11">
        <f t="shared" si="6"/>
        <v>0</v>
      </c>
      <c r="AJ3" s="11">
        <f t="shared" si="6"/>
        <v>0</v>
      </c>
      <c r="AK3" s="11">
        <f t="shared" si="6"/>
        <v>0</v>
      </c>
      <c r="AL3" s="11">
        <f t="shared" si="6"/>
        <v>0</v>
      </c>
      <c r="AM3" s="11">
        <f t="shared" si="6"/>
        <v>0</v>
      </c>
      <c r="AN3" s="11">
        <f t="shared" si="6"/>
        <v>0</v>
      </c>
      <c r="AO3" s="11">
        <f t="shared" si="6"/>
        <v>0</v>
      </c>
      <c r="AP3" s="11">
        <f t="shared" si="6"/>
        <v>0</v>
      </c>
      <c r="AQ3" s="11">
        <f t="shared" si="6"/>
        <v>0</v>
      </c>
      <c r="AR3" s="11">
        <f t="shared" si="6"/>
        <v>0</v>
      </c>
      <c r="AS3" s="11">
        <f t="shared" si="6"/>
        <v>0</v>
      </c>
      <c r="AT3" s="11">
        <f t="shared" si="6"/>
        <v>0</v>
      </c>
      <c r="AU3" s="11">
        <f>SUM(AI3:AT3)</f>
        <v>0</v>
      </c>
      <c r="AV3" s="11">
        <f t="shared" ref="AV3:BG3" si="7">IF($B21=13%,S21-S21*S18,0)</f>
        <v>0</v>
      </c>
      <c r="AW3" s="11">
        <f t="shared" si="7"/>
        <v>0</v>
      </c>
      <c r="AX3" s="11">
        <f t="shared" si="7"/>
        <v>0</v>
      </c>
      <c r="AY3" s="11">
        <f t="shared" si="7"/>
        <v>0</v>
      </c>
      <c r="AZ3" s="11">
        <f t="shared" si="7"/>
        <v>0</v>
      </c>
      <c r="BA3" s="11">
        <f t="shared" si="7"/>
        <v>0</v>
      </c>
      <c r="BB3" s="11">
        <f t="shared" si="7"/>
        <v>0</v>
      </c>
      <c r="BC3" s="11">
        <f t="shared" si="7"/>
        <v>0</v>
      </c>
      <c r="BD3" s="11">
        <f t="shared" si="7"/>
        <v>0</v>
      </c>
      <c r="BE3" s="11">
        <f t="shared" si="7"/>
        <v>0</v>
      </c>
      <c r="BF3" s="11">
        <f t="shared" si="7"/>
        <v>0</v>
      </c>
      <c r="BG3" s="11">
        <f t="shared" si="7"/>
        <v>0</v>
      </c>
      <c r="BH3" s="11">
        <f>SUM(AV3:BG3)</f>
        <v>0</v>
      </c>
      <c r="BI3" s="11">
        <f>IF($B21=13%,AF21-AF21*AF18,0)</f>
        <v>0</v>
      </c>
    </row>
    <row r="4" spans="1:62" hidden="1" x14ac:dyDescent="0.2">
      <c r="A4" s="14"/>
      <c r="B4" s="14" t="s">
        <v>52</v>
      </c>
      <c r="C4" s="14"/>
      <c r="D4" s="15"/>
      <c r="E4" s="28">
        <f>ROUND(E3/E2,0)</f>
        <v>1157</v>
      </c>
      <c r="F4" s="16">
        <f>IF(F2&gt;0,ROUND(F3/F2,0),0)</f>
        <v>0</v>
      </c>
      <c r="G4" s="16">
        <f t="shared" ref="G4:P4" si="8">IF(G2&gt;0,ROUND(G3/G2,0),0)</f>
        <v>0</v>
      </c>
      <c r="H4" s="16">
        <f t="shared" si="8"/>
        <v>0</v>
      </c>
      <c r="I4" s="16">
        <f t="shared" si="8"/>
        <v>0</v>
      </c>
      <c r="J4" s="16">
        <f t="shared" si="8"/>
        <v>0</v>
      </c>
      <c r="K4" s="16">
        <f t="shared" si="8"/>
        <v>0</v>
      </c>
      <c r="L4" s="16">
        <f t="shared" si="8"/>
        <v>0</v>
      </c>
      <c r="M4" s="16">
        <f t="shared" si="8"/>
        <v>0</v>
      </c>
      <c r="N4" s="16">
        <f t="shared" si="8"/>
        <v>0</v>
      </c>
      <c r="O4" s="16">
        <f t="shared" si="8"/>
        <v>0</v>
      </c>
      <c r="P4" s="16">
        <f t="shared" si="8"/>
        <v>0</v>
      </c>
      <c r="Q4" s="16">
        <f>IF(Q2&gt;0,ROUND(Q3/Q2,0),0)</f>
        <v>0</v>
      </c>
      <c r="R4" s="16">
        <f>IF(R2&gt;0,ROUND(R3/R2,0),0)</f>
        <v>0</v>
      </c>
      <c r="S4" s="16">
        <f>IF(S2&gt;0,ROUND(S3/S2,0),0)</f>
        <v>0</v>
      </c>
      <c r="T4" s="16">
        <f t="shared" ref="T4:AC4" si="9">IF(T2&gt;0,ROUND(T3/T2,0),0)</f>
        <v>0</v>
      </c>
      <c r="U4" s="16">
        <f t="shared" si="9"/>
        <v>0</v>
      </c>
      <c r="V4" s="16">
        <f t="shared" si="9"/>
        <v>0</v>
      </c>
      <c r="W4" s="16">
        <f t="shared" si="9"/>
        <v>0</v>
      </c>
      <c r="X4" s="16">
        <f t="shared" si="9"/>
        <v>0</v>
      </c>
      <c r="Y4" s="16">
        <f t="shared" si="9"/>
        <v>0</v>
      </c>
      <c r="Z4" s="16">
        <f t="shared" si="9"/>
        <v>0</v>
      </c>
      <c r="AA4" s="16">
        <f t="shared" si="9"/>
        <v>0</v>
      </c>
      <c r="AB4" s="16">
        <f t="shared" si="9"/>
        <v>0</v>
      </c>
      <c r="AC4" s="16">
        <f t="shared" si="9"/>
        <v>0</v>
      </c>
      <c r="AD4" s="16">
        <f>IF(AD2&gt;0,ROUND(AD3/AD2,0),0)</f>
        <v>0</v>
      </c>
      <c r="AE4" s="16">
        <f>IF(AE2&gt;0,ROUND(AE3/AE2,0),0)</f>
        <v>0</v>
      </c>
      <c r="AF4" s="16">
        <f>IF(AF2&gt;0,ROUND(AF3/AF2,0),0)</f>
        <v>0</v>
      </c>
      <c r="AH4" s="11">
        <f>IF($B26=13%,E26-E26*E23,0)</f>
        <v>7000</v>
      </c>
      <c r="AI4" s="11">
        <f t="shared" ref="AI4:AT4" si="10">IF($B26=13%,F26-F26*F23,0)</f>
        <v>0</v>
      </c>
      <c r="AJ4" s="11">
        <f t="shared" si="10"/>
        <v>0</v>
      </c>
      <c r="AK4" s="11">
        <f t="shared" si="10"/>
        <v>0</v>
      </c>
      <c r="AL4" s="11">
        <f t="shared" si="10"/>
        <v>0</v>
      </c>
      <c r="AM4" s="11">
        <f t="shared" si="10"/>
        <v>0</v>
      </c>
      <c r="AN4" s="11">
        <f t="shared" si="10"/>
        <v>0</v>
      </c>
      <c r="AO4" s="11">
        <f t="shared" si="10"/>
        <v>0</v>
      </c>
      <c r="AP4" s="11">
        <f t="shared" si="10"/>
        <v>0</v>
      </c>
      <c r="AQ4" s="11">
        <f t="shared" si="10"/>
        <v>0</v>
      </c>
      <c r="AR4" s="11">
        <f t="shared" si="10"/>
        <v>0</v>
      </c>
      <c r="AS4" s="11">
        <f t="shared" si="10"/>
        <v>0</v>
      </c>
      <c r="AT4" s="11">
        <f t="shared" si="10"/>
        <v>0</v>
      </c>
      <c r="AU4" s="11">
        <f t="shared" ref="AU4:AU10" si="11">SUM(AI4:AT4)</f>
        <v>0</v>
      </c>
      <c r="AV4" s="11">
        <f t="shared" ref="AV4:BG4" si="12">IF($B26=13%,S26-S26*S23,0)</f>
        <v>0</v>
      </c>
      <c r="AW4" s="11">
        <f t="shared" si="12"/>
        <v>0</v>
      </c>
      <c r="AX4" s="11">
        <f t="shared" si="12"/>
        <v>0</v>
      </c>
      <c r="AY4" s="11">
        <f t="shared" si="12"/>
        <v>0</v>
      </c>
      <c r="AZ4" s="11">
        <f t="shared" si="12"/>
        <v>0</v>
      </c>
      <c r="BA4" s="11">
        <f t="shared" si="12"/>
        <v>0</v>
      </c>
      <c r="BB4" s="11">
        <f t="shared" si="12"/>
        <v>0</v>
      </c>
      <c r="BC4" s="11">
        <f t="shared" si="12"/>
        <v>0</v>
      </c>
      <c r="BD4" s="11">
        <f t="shared" si="12"/>
        <v>0</v>
      </c>
      <c r="BE4" s="11">
        <f t="shared" si="12"/>
        <v>0</v>
      </c>
      <c r="BF4" s="11">
        <f t="shared" si="12"/>
        <v>0</v>
      </c>
      <c r="BG4" s="11">
        <f t="shared" si="12"/>
        <v>0</v>
      </c>
      <c r="BH4" s="11">
        <f>SUM(AV4:BG4)</f>
        <v>0</v>
      </c>
      <c r="BI4" s="11">
        <f>IF($B26=13%,AF26-AF26*AF23,0)</f>
        <v>0</v>
      </c>
    </row>
    <row r="5" spans="1:62" hidden="1" x14ac:dyDescent="0.2">
      <c r="A5" s="14"/>
      <c r="B5" s="14" t="s">
        <v>53</v>
      </c>
      <c r="C5" s="14"/>
      <c r="D5" s="15"/>
      <c r="E5" s="28">
        <f>E12*E15+E17*E20+E22*E25+E27*E30+E32*E35+E37*E40+E42*E45+E47*E50+E52*E55+E57*E60</f>
        <v>37900</v>
      </c>
      <c r="F5" s="16">
        <f>ROUND(F12*F15+F17*F20+F22*F25+F27*F30+F32*F35+F37*F40+F42*F45+F47*F50+F52*F55+F57*F60,0)</f>
        <v>0</v>
      </c>
      <c r="G5" s="16">
        <f>ROUND(G12*G15+G17*G20+G22*G25+G27*G30+G32*G35+G37*G40+G42*G45+G47*G50+G52*G55+G57*G60,0)</f>
        <v>0</v>
      </c>
      <c r="H5" s="16">
        <f>ROUND(H12*H15+H17*H20+H22*H25+H27*H30+H32*H35+H37*H40+H42*H45+H47*H50+H52*H55+H57*H60,0)</f>
        <v>0</v>
      </c>
      <c r="I5" s="16">
        <f t="shared" ref="I5:L5" si="13">ROUND(I12*I15+I17*I20+I22*I25+I27*I30+I32*I35+I37*I40+I42*I45+I47*I50+I52*I55+I57*I60,0)</f>
        <v>0</v>
      </c>
      <c r="J5" s="16">
        <f t="shared" si="13"/>
        <v>0</v>
      </c>
      <c r="K5" s="16">
        <f t="shared" si="13"/>
        <v>0</v>
      </c>
      <c r="L5" s="16">
        <f t="shared" si="13"/>
        <v>0</v>
      </c>
      <c r="M5" s="16">
        <f>ROUND(M12*M15+M17*M20+M22*M25+M27*M30+M32*M35+M37*M40+M42*M45+M47*M50+M52*M55+M57*M60,0)</f>
        <v>0</v>
      </c>
      <c r="N5" s="16">
        <f>ROUND(N12*N15+N17*N20+N22*N25+N27*N30+N32*N35+N37*N40+N42*N45+N47*N50+N52*N55+N57*N60,0)</f>
        <v>0</v>
      </c>
      <c r="O5" s="16">
        <f>ROUND(O12*O15+O17*O20+O22*O25+O27*O30+O32*O35+O37*O40+O42*O45+O47*O50+O52*O55+O57*O60,0)</f>
        <v>0</v>
      </c>
      <c r="P5" s="16">
        <f>ROUND(P12*P15+P17*P20+P22*P25+P27*P30+P32*P35+P37*P40+P42*P45+P47*P50+P52*P55+P57*P60,0)</f>
        <v>0</v>
      </c>
      <c r="Q5" s="16">
        <f>ROUND(Q12*Q15+Q17*Q20+Q22*Q25+Q27*Q30+Q32*Q35+Q37*Q40+Q42*Q45+Q47*Q50+Q52*Q55+Q57*Q60,0)</f>
        <v>0</v>
      </c>
      <c r="R5" s="16">
        <f>SUM(F5:Q5)</f>
        <v>0</v>
      </c>
      <c r="S5" s="16">
        <f t="shared" ref="S5:Y5" si="14">ROUND(S12*S15+S17*S20+S22*S25+S27*S30+S32*S35+S37*S40+S42*S45+S47*S50+S52*S55+S57*S60,0)</f>
        <v>0</v>
      </c>
      <c r="T5" s="16">
        <f t="shared" si="14"/>
        <v>0</v>
      </c>
      <c r="U5" s="16">
        <f t="shared" si="14"/>
        <v>0</v>
      </c>
      <c r="V5" s="16">
        <f t="shared" si="14"/>
        <v>0</v>
      </c>
      <c r="W5" s="16">
        <f t="shared" si="14"/>
        <v>0</v>
      </c>
      <c r="X5" s="16">
        <f t="shared" si="14"/>
        <v>0</v>
      </c>
      <c r="Y5" s="16">
        <f t="shared" si="14"/>
        <v>0</v>
      </c>
      <c r="Z5" s="16">
        <f t="shared" ref="Z5:AD5" si="15">ROUND(Z12*Z15+Z17*Z20+Z22*Z25+Z27*Z30+Z32*Z35+Z37*Z40+Z42*Z45+Z47*Z50+Z52*Z55+Z57*Z60,0)</f>
        <v>0</v>
      </c>
      <c r="AA5" s="16">
        <f t="shared" si="15"/>
        <v>0</v>
      </c>
      <c r="AB5" s="16">
        <f t="shared" si="15"/>
        <v>0</v>
      </c>
      <c r="AC5" s="16">
        <f t="shared" si="15"/>
        <v>0</v>
      </c>
      <c r="AD5" s="16">
        <f t="shared" si="15"/>
        <v>0</v>
      </c>
      <c r="AE5" s="16">
        <f>SUM(S5:AD5)</f>
        <v>0</v>
      </c>
      <c r="AF5" s="16">
        <f>AF12*AF15+AF17*AF20+AF22*AF25+AF27*AF30+AF32*AF35+AF37*AF40+AF42*AF45+AF47*AF50+AF52*AF55+AF57*AF60</f>
        <v>0</v>
      </c>
      <c r="AH5" s="11">
        <f t="shared" ref="AH5:AT5" si="16">IF($B31=13%,E31-E31*E28,0)</f>
        <v>0</v>
      </c>
      <c r="AI5" s="11">
        <f t="shared" si="16"/>
        <v>0</v>
      </c>
      <c r="AJ5" s="11">
        <f t="shared" si="16"/>
        <v>0</v>
      </c>
      <c r="AK5" s="11">
        <f t="shared" si="16"/>
        <v>0</v>
      </c>
      <c r="AL5" s="11">
        <f t="shared" si="16"/>
        <v>0</v>
      </c>
      <c r="AM5" s="11">
        <f t="shared" si="16"/>
        <v>0</v>
      </c>
      <c r="AN5" s="11">
        <f t="shared" si="16"/>
        <v>0</v>
      </c>
      <c r="AO5" s="11">
        <f t="shared" si="16"/>
        <v>0</v>
      </c>
      <c r="AP5" s="11">
        <f t="shared" si="16"/>
        <v>0</v>
      </c>
      <c r="AQ5" s="11">
        <f t="shared" si="16"/>
        <v>0</v>
      </c>
      <c r="AR5" s="11">
        <f t="shared" si="16"/>
        <v>0</v>
      </c>
      <c r="AS5" s="11">
        <f t="shared" si="16"/>
        <v>0</v>
      </c>
      <c r="AT5" s="11">
        <f t="shared" si="16"/>
        <v>0</v>
      </c>
      <c r="AU5" s="11">
        <f t="shared" si="11"/>
        <v>0</v>
      </c>
      <c r="AV5" s="11">
        <f t="shared" ref="AV5:BG5" si="17">IF($B31=13%,S31-S31*S28,0)</f>
        <v>0</v>
      </c>
      <c r="AW5" s="11">
        <f t="shared" si="17"/>
        <v>0</v>
      </c>
      <c r="AX5" s="11">
        <f t="shared" si="17"/>
        <v>0</v>
      </c>
      <c r="AY5" s="11">
        <f t="shared" si="17"/>
        <v>0</v>
      </c>
      <c r="AZ5" s="11">
        <f t="shared" si="17"/>
        <v>0</v>
      </c>
      <c r="BA5" s="11">
        <f t="shared" si="17"/>
        <v>0</v>
      </c>
      <c r="BB5" s="11">
        <f t="shared" si="17"/>
        <v>0</v>
      </c>
      <c r="BC5" s="11">
        <f t="shared" si="17"/>
        <v>0</v>
      </c>
      <c r="BD5" s="11">
        <f t="shared" si="17"/>
        <v>0</v>
      </c>
      <c r="BE5" s="11">
        <f t="shared" si="17"/>
        <v>0</v>
      </c>
      <c r="BF5" s="11">
        <f t="shared" si="17"/>
        <v>0</v>
      </c>
      <c r="BG5" s="11">
        <f t="shared" si="17"/>
        <v>0</v>
      </c>
      <c r="BH5" s="11">
        <f t="shared" ref="BH5:BH10" si="18">SUM(AV5:BG5)</f>
        <v>0</v>
      </c>
      <c r="BI5" s="11">
        <f>IF($B31=13%,AF31-AF31*AF28,0)</f>
        <v>0</v>
      </c>
    </row>
    <row r="6" spans="1:62" hidden="1" x14ac:dyDescent="0.2">
      <c r="A6" s="14"/>
      <c r="B6" s="14" t="s">
        <v>54</v>
      </c>
      <c r="C6" s="14"/>
      <c r="D6" s="15"/>
      <c r="E6" s="28">
        <f>E12*E15*$C16+E17*E20*$C21+E22*E25*$C26+E27*E30*$C31+E32*E35*$C36+E37*E40*$C41+E42*E45*$C46+E47*E50*$C51+E52*E55*$C56+E57*E60*$C61</f>
        <v>3790</v>
      </c>
      <c r="F6" s="16">
        <f>ROUND(F12*F15*$C16+F17*F20*$C21+F22*F25*$C26+F27*F30*$C31+F32*F35*$C36+F37*F40*$C41+F42*F45*$C46+F47*F50*$C51+F52*F55*$C56+F57*F60*$C61,0)</f>
        <v>0</v>
      </c>
      <c r="G6" s="16">
        <f t="shared" ref="G6:Q6" si="19">ROUND(G12*G15*$C16+G17*G20*$C21+G22*G25*$C26+G27*G30*$C31+G32*G35*$C36+G37*G40*$C41+G42*G45*$C46+G47*G50*$C51+G52*G55*$C56+G57*G60*$C61,0)</f>
        <v>0</v>
      </c>
      <c r="H6" s="16">
        <f t="shared" si="19"/>
        <v>0</v>
      </c>
      <c r="I6" s="16">
        <f t="shared" si="19"/>
        <v>0</v>
      </c>
      <c r="J6" s="16">
        <f t="shared" si="19"/>
        <v>0</v>
      </c>
      <c r="K6" s="16">
        <f t="shared" si="19"/>
        <v>0</v>
      </c>
      <c r="L6" s="16">
        <f t="shared" si="19"/>
        <v>0</v>
      </c>
      <c r="M6" s="16">
        <f t="shared" si="19"/>
        <v>0</v>
      </c>
      <c r="N6" s="16">
        <f t="shared" si="19"/>
        <v>0</v>
      </c>
      <c r="O6" s="16">
        <f t="shared" si="19"/>
        <v>0</v>
      </c>
      <c r="P6" s="16">
        <f t="shared" si="19"/>
        <v>0</v>
      </c>
      <c r="Q6" s="16">
        <f t="shared" si="19"/>
        <v>0</v>
      </c>
      <c r="R6" s="16"/>
      <c r="S6" s="16">
        <f>ROUND(S12*S15*$C16+S17*S20*$C21+S22*S25*$C26+S27*S30*$C31+S32*S35*$C36+S37*S40*$C41+S42*S45*$C46+S47*S50*$C51+S52*S55*$C56+S57*S60*$C61,0)</f>
        <v>0</v>
      </c>
      <c r="T6" s="16">
        <f t="shared" ref="T6:AD6" si="20">ROUND(T12*T15*$C16+T17*T20*$C21+T22*T25*$C26+T27*T30*$C31+T32*T35*$C36+T37*T40*$C41+T42*T45*$C46+T47*T50*$C51+T52*T55*$C56+T57*T60*$C61,0)</f>
        <v>0</v>
      </c>
      <c r="U6" s="16">
        <f t="shared" si="20"/>
        <v>0</v>
      </c>
      <c r="V6" s="16">
        <f t="shared" si="20"/>
        <v>0</v>
      </c>
      <c r="W6" s="16">
        <f t="shared" si="20"/>
        <v>0</v>
      </c>
      <c r="X6" s="16">
        <f t="shared" si="20"/>
        <v>0</v>
      </c>
      <c r="Y6" s="16">
        <f t="shared" si="20"/>
        <v>0</v>
      </c>
      <c r="Z6" s="16">
        <f t="shared" si="20"/>
        <v>0</v>
      </c>
      <c r="AA6" s="16">
        <f t="shared" si="20"/>
        <v>0</v>
      </c>
      <c r="AB6" s="16">
        <f t="shared" si="20"/>
        <v>0</v>
      </c>
      <c r="AC6" s="16">
        <f t="shared" si="20"/>
        <v>0</v>
      </c>
      <c r="AD6" s="16">
        <f t="shared" si="20"/>
        <v>0</v>
      </c>
      <c r="AE6" s="16"/>
      <c r="AF6" s="16">
        <f>(ROUND(AF12*AF15*$C16+AF17*AF20*$C21+AF22*AF25*$C26+AF27*AF30*$C31+AF32*AF35*$C36+AF37*AF40*$C41+AF42*AF45*$C46+AF47*AF50*$C51+AF52*AF55*$C56+AF57*AF60*$C61,0))/12</f>
        <v>0</v>
      </c>
      <c r="AH6" s="11">
        <f t="shared" ref="AH6:AT6" si="21">IF($B36=13%,E36-E36*E33,0)</f>
        <v>0</v>
      </c>
      <c r="AI6" s="11">
        <f t="shared" si="21"/>
        <v>0</v>
      </c>
      <c r="AJ6" s="11">
        <f t="shared" si="21"/>
        <v>0</v>
      </c>
      <c r="AK6" s="11">
        <f t="shared" si="21"/>
        <v>0</v>
      </c>
      <c r="AL6" s="11">
        <f t="shared" si="21"/>
        <v>0</v>
      </c>
      <c r="AM6" s="11">
        <f t="shared" si="21"/>
        <v>0</v>
      </c>
      <c r="AN6" s="11">
        <f t="shared" si="21"/>
        <v>0</v>
      </c>
      <c r="AO6" s="11">
        <f t="shared" si="21"/>
        <v>0</v>
      </c>
      <c r="AP6" s="11">
        <f t="shared" si="21"/>
        <v>0</v>
      </c>
      <c r="AQ6" s="11">
        <f t="shared" si="21"/>
        <v>0</v>
      </c>
      <c r="AR6" s="11">
        <f t="shared" si="21"/>
        <v>0</v>
      </c>
      <c r="AS6" s="11">
        <f t="shared" si="21"/>
        <v>0</v>
      </c>
      <c r="AT6" s="11">
        <f t="shared" si="21"/>
        <v>0</v>
      </c>
      <c r="AU6" s="11">
        <f>SUM(AI6:AT6)</f>
        <v>0</v>
      </c>
      <c r="AV6" s="11">
        <f t="shared" ref="AV6:BG6" si="22">IF($B36=13%,S36-S36*S33,0)</f>
        <v>0</v>
      </c>
      <c r="AW6" s="11">
        <f t="shared" si="22"/>
        <v>0</v>
      </c>
      <c r="AX6" s="11">
        <f t="shared" si="22"/>
        <v>0</v>
      </c>
      <c r="AY6" s="11">
        <f t="shared" si="22"/>
        <v>0</v>
      </c>
      <c r="AZ6" s="11">
        <f t="shared" si="22"/>
        <v>0</v>
      </c>
      <c r="BA6" s="11">
        <f t="shared" si="22"/>
        <v>0</v>
      </c>
      <c r="BB6" s="11">
        <f t="shared" si="22"/>
        <v>0</v>
      </c>
      <c r="BC6" s="11">
        <f t="shared" si="22"/>
        <v>0</v>
      </c>
      <c r="BD6" s="11">
        <f t="shared" si="22"/>
        <v>0</v>
      </c>
      <c r="BE6" s="11">
        <f t="shared" si="22"/>
        <v>0</v>
      </c>
      <c r="BF6" s="11">
        <f t="shared" si="22"/>
        <v>0</v>
      </c>
      <c r="BG6" s="11">
        <f t="shared" si="22"/>
        <v>0</v>
      </c>
      <c r="BH6" s="11">
        <f t="shared" si="18"/>
        <v>0</v>
      </c>
      <c r="BI6" s="11">
        <f>IF($B36=13%,AF36-AF36*AF33,0)</f>
        <v>0</v>
      </c>
    </row>
    <row r="7" spans="1:62" hidden="1" x14ac:dyDescent="0.2">
      <c r="A7" s="14"/>
      <c r="B7" s="14" t="s">
        <v>55</v>
      </c>
      <c r="C7" s="14"/>
      <c r="D7" s="15"/>
      <c r="E7" s="28">
        <f>E6</f>
        <v>3790</v>
      </c>
      <c r="F7" s="16">
        <f>F6</f>
        <v>0</v>
      </c>
      <c r="G7" s="16">
        <f t="shared" ref="G7:Q7" si="23">G6</f>
        <v>0</v>
      </c>
      <c r="H7" s="16">
        <f t="shared" si="23"/>
        <v>0</v>
      </c>
      <c r="I7" s="16">
        <f t="shared" si="23"/>
        <v>0</v>
      </c>
      <c r="J7" s="16">
        <f t="shared" si="23"/>
        <v>0</v>
      </c>
      <c r="K7" s="16">
        <f t="shared" si="23"/>
        <v>0</v>
      </c>
      <c r="L7" s="16">
        <f t="shared" si="23"/>
        <v>0</v>
      </c>
      <c r="M7" s="16">
        <f t="shared" si="23"/>
        <v>0</v>
      </c>
      <c r="N7" s="16">
        <f t="shared" si="23"/>
        <v>0</v>
      </c>
      <c r="O7" s="16">
        <f t="shared" si="23"/>
        <v>0</v>
      </c>
      <c r="P7" s="16">
        <f t="shared" si="23"/>
        <v>0</v>
      </c>
      <c r="Q7" s="16">
        <f t="shared" si="23"/>
        <v>0</v>
      </c>
      <c r="R7" s="16">
        <f>Q7</f>
        <v>0</v>
      </c>
      <c r="S7" s="16">
        <f>S6</f>
        <v>0</v>
      </c>
      <c r="T7" s="16">
        <f t="shared" ref="T7:AD7" si="24">T6</f>
        <v>0</v>
      </c>
      <c r="U7" s="16">
        <f t="shared" si="24"/>
        <v>0</v>
      </c>
      <c r="V7" s="16">
        <f t="shared" si="24"/>
        <v>0</v>
      </c>
      <c r="W7" s="16">
        <f t="shared" si="24"/>
        <v>0</v>
      </c>
      <c r="X7" s="16">
        <f t="shared" si="24"/>
        <v>0</v>
      </c>
      <c r="Y7" s="16">
        <f t="shared" si="24"/>
        <v>0</v>
      </c>
      <c r="Z7" s="16">
        <f t="shared" si="24"/>
        <v>0</v>
      </c>
      <c r="AA7" s="16">
        <f t="shared" si="24"/>
        <v>0</v>
      </c>
      <c r="AB7" s="16">
        <f t="shared" si="24"/>
        <v>0</v>
      </c>
      <c r="AC7" s="16">
        <f t="shared" si="24"/>
        <v>0</v>
      </c>
      <c r="AD7" s="16">
        <f t="shared" si="24"/>
        <v>0</v>
      </c>
      <c r="AE7" s="16">
        <f>AE6</f>
        <v>0</v>
      </c>
      <c r="AF7" s="16">
        <f>AF6</f>
        <v>0</v>
      </c>
      <c r="AH7" s="11">
        <f t="shared" ref="AH7:AT7" si="25">IF($B41=13%,E41-E41*E38,0)</f>
        <v>0</v>
      </c>
      <c r="AI7" s="11">
        <f t="shared" si="25"/>
        <v>0</v>
      </c>
      <c r="AJ7" s="11">
        <f t="shared" si="25"/>
        <v>0</v>
      </c>
      <c r="AK7" s="11">
        <f t="shared" si="25"/>
        <v>0</v>
      </c>
      <c r="AL7" s="11">
        <f t="shared" si="25"/>
        <v>0</v>
      </c>
      <c r="AM7" s="11">
        <f t="shared" si="25"/>
        <v>0</v>
      </c>
      <c r="AN7" s="11">
        <f t="shared" si="25"/>
        <v>0</v>
      </c>
      <c r="AO7" s="11">
        <f t="shared" si="25"/>
        <v>0</v>
      </c>
      <c r="AP7" s="11">
        <f t="shared" si="25"/>
        <v>0</v>
      </c>
      <c r="AQ7" s="11">
        <f t="shared" si="25"/>
        <v>0</v>
      </c>
      <c r="AR7" s="11">
        <f t="shared" si="25"/>
        <v>0</v>
      </c>
      <c r="AS7" s="11">
        <f t="shared" si="25"/>
        <v>0</v>
      </c>
      <c r="AT7" s="11">
        <f t="shared" si="25"/>
        <v>0</v>
      </c>
      <c r="AU7" s="11">
        <f t="shared" si="11"/>
        <v>0</v>
      </c>
      <c r="AV7" s="11">
        <f t="shared" ref="AV7:BG7" si="26">IF($B41=13%,S41-S41*S38,0)</f>
        <v>0</v>
      </c>
      <c r="AW7" s="11">
        <f t="shared" si="26"/>
        <v>0</v>
      </c>
      <c r="AX7" s="11">
        <f t="shared" si="26"/>
        <v>0</v>
      </c>
      <c r="AY7" s="11">
        <f t="shared" si="26"/>
        <v>0</v>
      </c>
      <c r="AZ7" s="11">
        <f t="shared" si="26"/>
        <v>0</v>
      </c>
      <c r="BA7" s="11">
        <f t="shared" si="26"/>
        <v>0</v>
      </c>
      <c r="BB7" s="11">
        <f t="shared" si="26"/>
        <v>0</v>
      </c>
      <c r="BC7" s="11">
        <f t="shared" si="26"/>
        <v>0</v>
      </c>
      <c r="BD7" s="11">
        <f t="shared" si="26"/>
        <v>0</v>
      </c>
      <c r="BE7" s="11">
        <f t="shared" si="26"/>
        <v>0</v>
      </c>
      <c r="BF7" s="11">
        <f t="shared" si="26"/>
        <v>0</v>
      </c>
      <c r="BG7" s="11">
        <f t="shared" si="26"/>
        <v>0</v>
      </c>
      <c r="BH7" s="11">
        <f t="shared" si="18"/>
        <v>0</v>
      </c>
      <c r="BI7" s="11">
        <f>IF($B41=13%,AF41-AF41*AF38,0)</f>
        <v>0</v>
      </c>
    </row>
    <row r="8" spans="1:62" hidden="1" x14ac:dyDescent="0.2">
      <c r="A8" s="14"/>
      <c r="B8" s="14" t="s">
        <v>56</v>
      </c>
      <c r="C8" s="14"/>
      <c r="D8" s="15"/>
      <c r="E8" s="28">
        <f>E5+E6</f>
        <v>41690</v>
      </c>
      <c r="F8" s="16">
        <f>F5+F6</f>
        <v>0</v>
      </c>
      <c r="G8" s="16">
        <f>G5+G6-F7</f>
        <v>0</v>
      </c>
      <c r="H8" s="16">
        <f t="shared" ref="H8:Q8" si="27">H5+H6-G7</f>
        <v>0</v>
      </c>
      <c r="I8" s="16">
        <f t="shared" si="27"/>
        <v>0</v>
      </c>
      <c r="J8" s="16">
        <f t="shared" si="27"/>
        <v>0</v>
      </c>
      <c r="K8" s="16">
        <f t="shared" si="27"/>
        <v>0</v>
      </c>
      <c r="L8" s="16">
        <f t="shared" si="27"/>
        <v>0</v>
      </c>
      <c r="M8" s="16">
        <f t="shared" si="27"/>
        <v>0</v>
      </c>
      <c r="N8" s="16">
        <f t="shared" si="27"/>
        <v>0</v>
      </c>
      <c r="O8" s="16">
        <f t="shared" si="27"/>
        <v>0</v>
      </c>
      <c r="P8" s="16">
        <f t="shared" si="27"/>
        <v>0</v>
      </c>
      <c r="Q8" s="16">
        <f t="shared" si="27"/>
        <v>0</v>
      </c>
      <c r="R8" s="16">
        <f>SUM(F8:Q8)</f>
        <v>0</v>
      </c>
      <c r="S8" s="16">
        <f>S5+S6</f>
        <v>0</v>
      </c>
      <c r="T8" s="16">
        <f>T5+T6-S7</f>
        <v>0</v>
      </c>
      <c r="U8" s="16">
        <f t="shared" ref="U8" si="28">U5+U6-T7</f>
        <v>0</v>
      </c>
      <c r="V8" s="16">
        <f t="shared" ref="V8" si="29">V5+V6-U7</f>
        <v>0</v>
      </c>
      <c r="W8" s="16">
        <f t="shared" ref="W8" si="30">W5+W6-V7</f>
        <v>0</v>
      </c>
      <c r="X8" s="16">
        <f t="shared" ref="X8" si="31">X5+X6-W7</f>
        <v>0</v>
      </c>
      <c r="Y8" s="16">
        <f t="shared" ref="Y8" si="32">Y5+Y6-X7</f>
        <v>0</v>
      </c>
      <c r="Z8" s="16">
        <f t="shared" ref="Z8" si="33">Z5+Z6-Y7</f>
        <v>0</v>
      </c>
      <c r="AA8" s="16">
        <f t="shared" ref="AA8" si="34">AA5+AA6-Z7</f>
        <v>0</v>
      </c>
      <c r="AB8" s="16">
        <f t="shared" ref="AB8" si="35">AB5+AB6-AA7</f>
        <v>0</v>
      </c>
      <c r="AC8" s="16">
        <f t="shared" ref="AC8" si="36">AC5+AC6-AB7</f>
        <v>0</v>
      </c>
      <c r="AD8" s="16">
        <f t="shared" ref="AD8" si="37">AD5+AD6-AC7</f>
        <v>0</v>
      </c>
      <c r="AE8" s="16">
        <f>AE5+AE6-Q7</f>
        <v>0</v>
      </c>
      <c r="AF8" s="16">
        <f>AF5+AF6-AE7</f>
        <v>0</v>
      </c>
      <c r="AH8" s="11">
        <f t="shared" ref="AH8:AT8" si="38">IF($B46=13%,E46-E46*E43,0)</f>
        <v>0</v>
      </c>
      <c r="AI8" s="11">
        <f t="shared" si="38"/>
        <v>0</v>
      </c>
      <c r="AJ8" s="11">
        <f t="shared" si="38"/>
        <v>0</v>
      </c>
      <c r="AK8" s="11">
        <f t="shared" si="38"/>
        <v>0</v>
      </c>
      <c r="AL8" s="11">
        <f t="shared" si="38"/>
        <v>0</v>
      </c>
      <c r="AM8" s="11">
        <f t="shared" si="38"/>
        <v>0</v>
      </c>
      <c r="AN8" s="11">
        <f t="shared" si="38"/>
        <v>0</v>
      </c>
      <c r="AO8" s="11">
        <f t="shared" si="38"/>
        <v>0</v>
      </c>
      <c r="AP8" s="11">
        <f t="shared" si="38"/>
        <v>0</v>
      </c>
      <c r="AQ8" s="11">
        <f t="shared" si="38"/>
        <v>0</v>
      </c>
      <c r="AR8" s="11">
        <f t="shared" si="38"/>
        <v>0</v>
      </c>
      <c r="AS8" s="11">
        <f t="shared" si="38"/>
        <v>0</v>
      </c>
      <c r="AT8" s="11">
        <f t="shared" si="38"/>
        <v>0</v>
      </c>
      <c r="AU8" s="11">
        <f t="shared" si="11"/>
        <v>0</v>
      </c>
      <c r="AV8" s="11">
        <f t="shared" ref="AV8:BG8" si="39">IF($B46=13%,S46-S46*S43,0)</f>
        <v>0</v>
      </c>
      <c r="AW8" s="11">
        <f t="shared" si="39"/>
        <v>0</v>
      </c>
      <c r="AX8" s="11">
        <f t="shared" si="39"/>
        <v>0</v>
      </c>
      <c r="AY8" s="11">
        <f t="shared" si="39"/>
        <v>0</v>
      </c>
      <c r="AZ8" s="11">
        <f t="shared" si="39"/>
        <v>0</v>
      </c>
      <c r="BA8" s="11">
        <f t="shared" si="39"/>
        <v>0</v>
      </c>
      <c r="BB8" s="11">
        <f t="shared" si="39"/>
        <v>0</v>
      </c>
      <c r="BC8" s="11">
        <f t="shared" si="39"/>
        <v>0</v>
      </c>
      <c r="BD8" s="11">
        <f t="shared" si="39"/>
        <v>0</v>
      </c>
      <c r="BE8" s="11">
        <f t="shared" si="39"/>
        <v>0</v>
      </c>
      <c r="BF8" s="11">
        <f t="shared" si="39"/>
        <v>0</v>
      </c>
      <c r="BG8" s="11">
        <f t="shared" si="39"/>
        <v>0</v>
      </c>
      <c r="BH8" s="11">
        <f t="shared" si="18"/>
        <v>0</v>
      </c>
      <c r="BI8" s="11">
        <f>IF($B46=13%,AF46-AF46*AF43,0)</f>
        <v>0</v>
      </c>
    </row>
    <row r="9" spans="1:62" hidden="1" x14ac:dyDescent="0.2">
      <c r="A9" s="14"/>
      <c r="B9" s="14" t="s">
        <v>57</v>
      </c>
      <c r="C9" s="14"/>
      <c r="D9" s="15"/>
      <c r="E9" s="28">
        <f t="shared" ref="E9:Q9" si="40">SUM(AH2:AH11)</f>
        <v>7000</v>
      </c>
      <c r="F9" s="16">
        <f>SUM(AI2:AI11)</f>
        <v>0</v>
      </c>
      <c r="G9" s="16">
        <f t="shared" si="40"/>
        <v>0</v>
      </c>
      <c r="H9" s="16">
        <f t="shared" si="40"/>
        <v>0</v>
      </c>
      <c r="I9" s="16">
        <f t="shared" si="40"/>
        <v>0</v>
      </c>
      <c r="J9" s="16">
        <f t="shared" si="40"/>
        <v>0</v>
      </c>
      <c r="K9" s="16">
        <f t="shared" si="40"/>
        <v>0</v>
      </c>
      <c r="L9" s="16">
        <f t="shared" si="40"/>
        <v>0</v>
      </c>
      <c r="M9" s="16">
        <f t="shared" si="40"/>
        <v>0</v>
      </c>
      <c r="N9" s="16">
        <f t="shared" si="40"/>
        <v>0</v>
      </c>
      <c r="O9" s="16">
        <f t="shared" si="40"/>
        <v>0</v>
      </c>
      <c r="P9" s="16">
        <f t="shared" si="40"/>
        <v>0</v>
      </c>
      <c r="Q9" s="16">
        <f t="shared" si="40"/>
        <v>0</v>
      </c>
      <c r="R9" s="16">
        <f>SUM(F9:Q9)</f>
        <v>0</v>
      </c>
      <c r="S9" s="16">
        <f t="shared" ref="S9:AD9" si="41">SUM(BH2:BH11)</f>
        <v>0</v>
      </c>
      <c r="T9" s="16">
        <f t="shared" si="41"/>
        <v>0</v>
      </c>
      <c r="U9" s="16">
        <f t="shared" si="41"/>
        <v>0</v>
      </c>
      <c r="V9" s="16">
        <f t="shared" si="41"/>
        <v>0</v>
      </c>
      <c r="W9" s="16">
        <f t="shared" si="41"/>
        <v>0</v>
      </c>
      <c r="X9" s="16">
        <f t="shared" si="41"/>
        <v>0</v>
      </c>
      <c r="Y9" s="16">
        <f t="shared" si="41"/>
        <v>0</v>
      </c>
      <c r="Z9" s="16">
        <f t="shared" si="41"/>
        <v>0</v>
      </c>
      <c r="AA9" s="16">
        <f t="shared" si="41"/>
        <v>0</v>
      </c>
      <c r="AB9" s="16">
        <f t="shared" si="41"/>
        <v>0</v>
      </c>
      <c r="AC9" s="16">
        <f t="shared" si="41"/>
        <v>0</v>
      </c>
      <c r="AD9" s="16">
        <f t="shared" si="41"/>
        <v>0</v>
      </c>
      <c r="AE9" s="16">
        <f>SUM(BH2:BH11)</f>
        <v>0</v>
      </c>
      <c r="AF9" s="16">
        <f>SUM(BI2:BI11)</f>
        <v>0</v>
      </c>
      <c r="AH9" s="11">
        <f t="shared" ref="AH9:AT9" si="42">IF($B51=13%,E51-E51*E48,0)</f>
        <v>0</v>
      </c>
      <c r="AI9" s="11">
        <f t="shared" si="42"/>
        <v>0</v>
      </c>
      <c r="AJ9" s="11">
        <f t="shared" si="42"/>
        <v>0</v>
      </c>
      <c r="AK9" s="11">
        <f t="shared" si="42"/>
        <v>0</v>
      </c>
      <c r="AL9" s="11">
        <f t="shared" si="42"/>
        <v>0</v>
      </c>
      <c r="AM9" s="11">
        <f t="shared" si="42"/>
        <v>0</v>
      </c>
      <c r="AN9" s="11">
        <f t="shared" si="42"/>
        <v>0</v>
      </c>
      <c r="AO9" s="11">
        <f t="shared" si="42"/>
        <v>0</v>
      </c>
      <c r="AP9" s="11">
        <f t="shared" si="42"/>
        <v>0</v>
      </c>
      <c r="AQ9" s="11">
        <f t="shared" si="42"/>
        <v>0</v>
      </c>
      <c r="AR9" s="11">
        <f t="shared" si="42"/>
        <v>0</v>
      </c>
      <c r="AS9" s="11">
        <f t="shared" si="42"/>
        <v>0</v>
      </c>
      <c r="AT9" s="11">
        <f t="shared" si="42"/>
        <v>0</v>
      </c>
      <c r="AU9" s="11">
        <f t="shared" si="11"/>
        <v>0</v>
      </c>
      <c r="AV9" s="11">
        <f t="shared" ref="AV9:BG9" si="43">IF($B51=13%,S51-S51*S48,0)</f>
        <v>0</v>
      </c>
      <c r="AW9" s="11">
        <f t="shared" si="43"/>
        <v>0</v>
      </c>
      <c r="AX9" s="11">
        <f t="shared" si="43"/>
        <v>0</v>
      </c>
      <c r="AY9" s="11">
        <f t="shared" si="43"/>
        <v>0</v>
      </c>
      <c r="AZ9" s="11">
        <f t="shared" si="43"/>
        <v>0</v>
      </c>
      <c r="BA9" s="11">
        <f t="shared" si="43"/>
        <v>0</v>
      </c>
      <c r="BB9" s="11">
        <f t="shared" si="43"/>
        <v>0</v>
      </c>
      <c r="BC9" s="11">
        <f t="shared" si="43"/>
        <v>0</v>
      </c>
      <c r="BD9" s="11">
        <f t="shared" si="43"/>
        <v>0</v>
      </c>
      <c r="BE9" s="11">
        <f t="shared" si="43"/>
        <v>0</v>
      </c>
      <c r="BF9" s="11">
        <f t="shared" si="43"/>
        <v>0</v>
      </c>
      <c r="BG9" s="11">
        <f t="shared" si="43"/>
        <v>0</v>
      </c>
      <c r="BH9" s="11">
        <f t="shared" si="18"/>
        <v>0</v>
      </c>
      <c r="BI9" s="11">
        <f>IF($B51=13%,AF51-AF51*AF48,0)</f>
        <v>0</v>
      </c>
    </row>
    <row r="10" spans="1:62" hidden="1" x14ac:dyDescent="0.2">
      <c r="A10" s="14"/>
      <c r="B10" s="14" t="s">
        <v>58</v>
      </c>
      <c r="C10" s="14"/>
      <c r="D10" s="15"/>
      <c r="E10" s="28">
        <f t="shared" ref="E10:Q10" si="44">E13*E16+E18*E21+E23*E26+E28*E31+E33*E36+E38*E41+E43*E46+E48*E51+E53*E56+E58*E61</f>
        <v>12000</v>
      </c>
      <c r="F10" s="16">
        <f t="shared" si="44"/>
        <v>0</v>
      </c>
      <c r="G10" s="16">
        <f t="shared" si="44"/>
        <v>0</v>
      </c>
      <c r="H10" s="16">
        <f t="shared" si="44"/>
        <v>0</v>
      </c>
      <c r="I10" s="16">
        <f t="shared" si="44"/>
        <v>0</v>
      </c>
      <c r="J10" s="16">
        <f t="shared" si="44"/>
        <v>0</v>
      </c>
      <c r="K10" s="16">
        <f t="shared" si="44"/>
        <v>0</v>
      </c>
      <c r="L10" s="16">
        <f t="shared" si="44"/>
        <v>0</v>
      </c>
      <c r="M10" s="16">
        <f t="shared" si="44"/>
        <v>0</v>
      </c>
      <c r="N10" s="16">
        <f t="shared" si="44"/>
        <v>0</v>
      </c>
      <c r="O10" s="16">
        <f t="shared" si="44"/>
        <v>0</v>
      </c>
      <c r="P10" s="16">
        <f t="shared" si="44"/>
        <v>0</v>
      </c>
      <c r="Q10" s="16">
        <f t="shared" si="44"/>
        <v>0</v>
      </c>
      <c r="R10" s="16">
        <f>SUM(F10:Q10)</f>
        <v>0</v>
      </c>
      <c r="S10" s="16">
        <f t="shared" ref="S10:AD10" si="45">S13*S16+S18*S21+S23*S26+S28*S31+S33*S36+S38*S41+S43*S46+S48*S51+S53*S56+S58*S61</f>
        <v>0</v>
      </c>
      <c r="T10" s="16">
        <f t="shared" si="45"/>
        <v>0</v>
      </c>
      <c r="U10" s="16">
        <f t="shared" si="45"/>
        <v>0</v>
      </c>
      <c r="V10" s="16">
        <f t="shared" si="45"/>
        <v>0</v>
      </c>
      <c r="W10" s="16">
        <f t="shared" si="45"/>
        <v>0</v>
      </c>
      <c r="X10" s="16">
        <f t="shared" si="45"/>
        <v>0</v>
      </c>
      <c r="Y10" s="16">
        <f t="shared" si="45"/>
        <v>0</v>
      </c>
      <c r="Z10" s="16">
        <f t="shared" si="45"/>
        <v>0</v>
      </c>
      <c r="AA10" s="16">
        <f t="shared" si="45"/>
        <v>0</v>
      </c>
      <c r="AB10" s="16">
        <f t="shared" si="45"/>
        <v>0</v>
      </c>
      <c r="AC10" s="16">
        <f t="shared" si="45"/>
        <v>0</v>
      </c>
      <c r="AD10" s="16">
        <f t="shared" si="45"/>
        <v>0</v>
      </c>
      <c r="AE10" s="16">
        <f>SUM(S10:AD10)</f>
        <v>0</v>
      </c>
      <c r="AF10" s="16">
        <f>AF13*AF16+AF18*AF21+AF23*AF26+AF28*AF31+AF33*AF36+AF38*AF41+AF43*AF46+AF48*AF51+AF53*AF56+AF58*AF61</f>
        <v>0</v>
      </c>
      <c r="AH10" s="11">
        <f t="shared" ref="AH10:AT10" si="46">IF($B56=13%,E56-E56*E53,0)</f>
        <v>0</v>
      </c>
      <c r="AI10" s="11">
        <f t="shared" si="46"/>
        <v>0</v>
      </c>
      <c r="AJ10" s="11">
        <f t="shared" si="46"/>
        <v>0</v>
      </c>
      <c r="AK10" s="11">
        <f t="shared" si="46"/>
        <v>0</v>
      </c>
      <c r="AL10" s="11">
        <f t="shared" si="46"/>
        <v>0</v>
      </c>
      <c r="AM10" s="11">
        <f t="shared" si="46"/>
        <v>0</v>
      </c>
      <c r="AN10" s="11">
        <f t="shared" si="46"/>
        <v>0</v>
      </c>
      <c r="AO10" s="11">
        <f t="shared" si="46"/>
        <v>0</v>
      </c>
      <c r="AP10" s="11">
        <f t="shared" si="46"/>
        <v>0</v>
      </c>
      <c r="AQ10" s="11">
        <f t="shared" si="46"/>
        <v>0</v>
      </c>
      <c r="AR10" s="11">
        <f t="shared" si="46"/>
        <v>0</v>
      </c>
      <c r="AS10" s="11">
        <f t="shared" si="46"/>
        <v>0</v>
      </c>
      <c r="AT10" s="11">
        <f t="shared" si="46"/>
        <v>0</v>
      </c>
      <c r="AU10" s="11">
        <f t="shared" si="11"/>
        <v>0</v>
      </c>
      <c r="AV10" s="11">
        <f t="shared" ref="AV10:BG10" si="47">IF($B56=13%,S56-S56*S53,0)</f>
        <v>0</v>
      </c>
      <c r="AW10" s="11">
        <f t="shared" si="47"/>
        <v>0</v>
      </c>
      <c r="AX10" s="11">
        <f t="shared" si="47"/>
        <v>0</v>
      </c>
      <c r="AY10" s="11">
        <f t="shared" si="47"/>
        <v>0</v>
      </c>
      <c r="AZ10" s="11">
        <f t="shared" si="47"/>
        <v>0</v>
      </c>
      <c r="BA10" s="11">
        <f t="shared" si="47"/>
        <v>0</v>
      </c>
      <c r="BB10" s="11">
        <f t="shared" si="47"/>
        <v>0</v>
      </c>
      <c r="BC10" s="11">
        <f t="shared" si="47"/>
        <v>0</v>
      </c>
      <c r="BD10" s="11">
        <f t="shared" si="47"/>
        <v>0</v>
      </c>
      <c r="BE10" s="11">
        <f t="shared" si="47"/>
        <v>0</v>
      </c>
      <c r="BF10" s="11">
        <f t="shared" si="47"/>
        <v>0</v>
      </c>
      <c r="BG10" s="11">
        <f t="shared" si="47"/>
        <v>0</v>
      </c>
      <c r="BH10" s="11">
        <f t="shared" si="18"/>
        <v>0</v>
      </c>
      <c r="BI10" s="11">
        <f>IF($B56=13%,AF56-AF56*AF53,0)</f>
        <v>0</v>
      </c>
    </row>
    <row r="11" spans="1:62" ht="12" hidden="1" thickBot="1" x14ac:dyDescent="0.25">
      <c r="A11" s="17"/>
      <c r="B11" s="17"/>
      <c r="C11" s="17"/>
      <c r="D11" s="18"/>
      <c r="E11" s="2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H11" s="11">
        <f t="shared" ref="AH11:AT11" si="48">IF($B61=13%,E61-E61*E58,0)</f>
        <v>0</v>
      </c>
      <c r="AI11" s="11">
        <f t="shared" si="48"/>
        <v>0</v>
      </c>
      <c r="AJ11" s="11">
        <f t="shared" si="48"/>
        <v>0</v>
      </c>
      <c r="AK11" s="11">
        <f t="shared" si="48"/>
        <v>0</v>
      </c>
      <c r="AL11" s="11">
        <f t="shared" si="48"/>
        <v>0</v>
      </c>
      <c r="AM11" s="11">
        <f t="shared" si="48"/>
        <v>0</v>
      </c>
      <c r="AN11" s="11">
        <f t="shared" si="48"/>
        <v>0</v>
      </c>
      <c r="AO11" s="11">
        <f t="shared" si="48"/>
        <v>0</v>
      </c>
      <c r="AP11" s="11">
        <f t="shared" si="48"/>
        <v>0</v>
      </c>
      <c r="AQ11" s="11">
        <f t="shared" si="48"/>
        <v>0</v>
      </c>
      <c r="AR11" s="11">
        <f t="shared" si="48"/>
        <v>0</v>
      </c>
      <c r="AS11" s="11">
        <f t="shared" si="48"/>
        <v>0</v>
      </c>
      <c r="AT11" s="11">
        <f t="shared" si="48"/>
        <v>0</v>
      </c>
      <c r="AU11" s="11">
        <f>SUM(AI11:AT11)</f>
        <v>0</v>
      </c>
      <c r="AV11" s="11">
        <f t="shared" ref="AV11:BG11" si="49">IF($B61=13%,S61-S61*S58,0)</f>
        <v>0</v>
      </c>
      <c r="AW11" s="11">
        <f t="shared" si="49"/>
        <v>0</v>
      </c>
      <c r="AX11" s="11">
        <f t="shared" si="49"/>
        <v>0</v>
      </c>
      <c r="AY11" s="11">
        <f t="shared" si="49"/>
        <v>0</v>
      </c>
      <c r="AZ11" s="11">
        <f t="shared" si="49"/>
        <v>0</v>
      </c>
      <c r="BA11" s="11">
        <f t="shared" si="49"/>
        <v>0</v>
      </c>
      <c r="BB11" s="11">
        <f t="shared" si="49"/>
        <v>0</v>
      </c>
      <c r="BC11" s="11">
        <f t="shared" si="49"/>
        <v>0</v>
      </c>
      <c r="BD11" s="11">
        <f t="shared" si="49"/>
        <v>0</v>
      </c>
      <c r="BE11" s="11">
        <f t="shared" si="49"/>
        <v>0</v>
      </c>
      <c r="BF11" s="11">
        <f t="shared" si="49"/>
        <v>0</v>
      </c>
      <c r="BG11" s="11">
        <f t="shared" si="49"/>
        <v>0</v>
      </c>
      <c r="BH11" s="11">
        <f>SUM(AV11:BG11)</f>
        <v>0</v>
      </c>
      <c r="BI11" s="11">
        <f>IF($B61=13%,AF61-AF61*AF58,0)</f>
        <v>0</v>
      </c>
    </row>
    <row r="12" spans="1:62" ht="12" thickTop="1" x14ac:dyDescent="0.2">
      <c r="A12" s="286">
        <v>1</v>
      </c>
      <c r="B12" s="289" t="s">
        <v>59</v>
      </c>
      <c r="C12" s="290"/>
      <c r="D12" s="20" t="s">
        <v>60</v>
      </c>
      <c r="E12" s="30">
        <v>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217">
        <f>SUM(F12:Q12)</f>
        <v>0</v>
      </c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217">
        <f>SUM(S12:AD12)</f>
        <v>0</v>
      </c>
      <c r="AF12" s="225"/>
    </row>
    <row r="13" spans="1:62" ht="18" customHeight="1" x14ac:dyDescent="0.2">
      <c r="A13" s="287"/>
      <c r="B13" s="291"/>
      <c r="C13" s="291"/>
      <c r="D13" s="21" t="s">
        <v>61</v>
      </c>
      <c r="E13" s="31">
        <v>0.5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2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218"/>
      <c r="AF13" s="223"/>
    </row>
    <row r="14" spans="1:62" x14ac:dyDescent="0.2">
      <c r="A14" s="287"/>
      <c r="B14" s="291"/>
      <c r="C14" s="291"/>
      <c r="D14" s="9" t="s">
        <v>62</v>
      </c>
      <c r="E14" s="28">
        <v>12000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219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219"/>
      <c r="AF14" s="224"/>
    </row>
    <row r="15" spans="1:62" ht="33.75" x14ac:dyDescent="0.2">
      <c r="A15" s="287"/>
      <c r="B15" s="22" t="s">
        <v>63</v>
      </c>
      <c r="C15" s="22" t="s">
        <v>64</v>
      </c>
      <c r="D15" s="9" t="s">
        <v>65</v>
      </c>
      <c r="E15" s="28">
        <v>8000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219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219"/>
      <c r="AF15" s="224"/>
    </row>
    <row r="16" spans="1:62" ht="12" thickBot="1" x14ac:dyDescent="0.25">
      <c r="A16" s="288"/>
      <c r="B16" s="23">
        <v>0.24</v>
      </c>
      <c r="C16" s="23">
        <v>0.1</v>
      </c>
      <c r="D16" s="24" t="s">
        <v>66</v>
      </c>
      <c r="E16" s="32">
        <f>E12*E14</f>
        <v>24000</v>
      </c>
      <c r="F16" s="36">
        <f>F12*F14</f>
        <v>0</v>
      </c>
      <c r="G16" s="36">
        <f t="shared" ref="G16:Q16" si="50">G12*G14</f>
        <v>0</v>
      </c>
      <c r="H16" s="36">
        <f t="shared" si="50"/>
        <v>0</v>
      </c>
      <c r="I16" s="36">
        <f>I12*I14</f>
        <v>0</v>
      </c>
      <c r="J16" s="36">
        <f t="shared" si="50"/>
        <v>0</v>
      </c>
      <c r="K16" s="36">
        <f t="shared" si="50"/>
        <v>0</v>
      </c>
      <c r="L16" s="36">
        <f t="shared" si="50"/>
        <v>0</v>
      </c>
      <c r="M16" s="36">
        <f t="shared" si="50"/>
        <v>0</v>
      </c>
      <c r="N16" s="36">
        <f t="shared" si="50"/>
        <v>0</v>
      </c>
      <c r="O16" s="36">
        <f t="shared" si="50"/>
        <v>0</v>
      </c>
      <c r="P16" s="36">
        <f t="shared" si="50"/>
        <v>0</v>
      </c>
      <c r="Q16" s="36">
        <f t="shared" si="50"/>
        <v>0</v>
      </c>
      <c r="R16" s="220">
        <f>SUM(F16:Q16)</f>
        <v>0</v>
      </c>
      <c r="S16" s="36">
        <f>S12*S14</f>
        <v>0</v>
      </c>
      <c r="T16" s="36">
        <f t="shared" ref="T16:AD16" si="51">T12*T14</f>
        <v>0</v>
      </c>
      <c r="U16" s="36">
        <f t="shared" si="51"/>
        <v>0</v>
      </c>
      <c r="V16" s="36">
        <f t="shared" si="51"/>
        <v>0</v>
      </c>
      <c r="W16" s="36">
        <f t="shared" si="51"/>
        <v>0</v>
      </c>
      <c r="X16" s="36">
        <f t="shared" si="51"/>
        <v>0</v>
      </c>
      <c r="Y16" s="36">
        <f t="shared" si="51"/>
        <v>0</v>
      </c>
      <c r="Z16" s="36">
        <f t="shared" si="51"/>
        <v>0</v>
      </c>
      <c r="AA16" s="36">
        <f t="shared" si="51"/>
        <v>0</v>
      </c>
      <c r="AB16" s="36">
        <f t="shared" si="51"/>
        <v>0</v>
      </c>
      <c r="AC16" s="36">
        <f t="shared" si="51"/>
        <v>0</v>
      </c>
      <c r="AD16" s="36">
        <f t="shared" si="51"/>
        <v>0</v>
      </c>
      <c r="AE16" s="220">
        <f>SUM(S16:AD16)</f>
        <v>0</v>
      </c>
      <c r="AF16" s="220">
        <f>AF12*AF14</f>
        <v>0</v>
      </c>
    </row>
    <row r="17" spans="1:33" ht="12" thickTop="1" x14ac:dyDescent="0.2">
      <c r="A17" s="286">
        <v>2</v>
      </c>
      <c r="B17" s="289" t="s">
        <v>67</v>
      </c>
      <c r="C17" s="290"/>
      <c r="D17" s="20" t="s">
        <v>60</v>
      </c>
      <c r="E17" s="30">
        <v>15</v>
      </c>
      <c r="F17" s="34"/>
      <c r="G17" s="34"/>
      <c r="H17" s="34"/>
      <c r="I17" s="34"/>
      <c r="J17" s="164"/>
      <c r="K17" s="164"/>
      <c r="L17" s="164"/>
      <c r="M17" s="164"/>
      <c r="N17" s="164"/>
      <c r="O17" s="164"/>
      <c r="P17" s="164"/>
      <c r="Q17" s="164"/>
      <c r="R17" s="221">
        <f>SUM(F17:Q17)</f>
        <v>0</v>
      </c>
      <c r="S17" s="34"/>
      <c r="T17" s="34"/>
      <c r="U17" s="34"/>
      <c r="V17" s="34"/>
      <c r="W17" s="164"/>
      <c r="X17" s="164"/>
      <c r="Y17" s="164"/>
      <c r="Z17" s="164"/>
      <c r="AA17" s="164"/>
      <c r="AB17" s="164"/>
      <c r="AC17" s="164"/>
      <c r="AD17" s="164"/>
      <c r="AE17" s="221">
        <f>SUM(S17:AD17)</f>
        <v>0</v>
      </c>
      <c r="AF17" s="222"/>
    </row>
    <row r="18" spans="1:33" x14ac:dyDescent="0.2">
      <c r="A18" s="287"/>
      <c r="B18" s="291"/>
      <c r="C18" s="291"/>
      <c r="D18" s="21" t="s">
        <v>61</v>
      </c>
      <c r="E18" s="31">
        <v>0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2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218"/>
      <c r="AF18" s="223"/>
    </row>
    <row r="19" spans="1:33" x14ac:dyDescent="0.2">
      <c r="A19" s="287"/>
      <c r="B19" s="291"/>
      <c r="C19" s="291"/>
      <c r="D19" s="9" t="s">
        <v>62</v>
      </c>
      <c r="E19" s="28">
        <v>3000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19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219"/>
      <c r="AF19" s="224"/>
    </row>
    <row r="20" spans="1:33" ht="33.75" x14ac:dyDescent="0.2">
      <c r="A20" s="287"/>
      <c r="B20" s="22" t="s">
        <v>63</v>
      </c>
      <c r="C20" s="22" t="s">
        <v>64</v>
      </c>
      <c r="D20" s="9" t="s">
        <v>68</v>
      </c>
      <c r="E20" s="28">
        <v>1400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219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219"/>
      <c r="AF20" s="224"/>
    </row>
    <row r="21" spans="1:33" ht="12" thickBot="1" x14ac:dyDescent="0.25">
      <c r="A21" s="288"/>
      <c r="B21" s="23">
        <v>0.24</v>
      </c>
      <c r="C21" s="23">
        <v>0.1</v>
      </c>
      <c r="D21" s="24" t="s">
        <v>69</v>
      </c>
      <c r="E21" s="32">
        <f>E17*E19</f>
        <v>45000</v>
      </c>
      <c r="F21" s="36">
        <f t="shared" ref="F21:Q21" si="52">F17*F19</f>
        <v>0</v>
      </c>
      <c r="G21" s="36">
        <f t="shared" si="52"/>
        <v>0</v>
      </c>
      <c r="H21" s="36">
        <f t="shared" si="52"/>
        <v>0</v>
      </c>
      <c r="I21" s="36">
        <f t="shared" si="52"/>
        <v>0</v>
      </c>
      <c r="J21" s="36">
        <f t="shared" si="52"/>
        <v>0</v>
      </c>
      <c r="K21" s="36">
        <f t="shared" si="52"/>
        <v>0</v>
      </c>
      <c r="L21" s="36">
        <f t="shared" si="52"/>
        <v>0</v>
      </c>
      <c r="M21" s="36">
        <f t="shared" si="52"/>
        <v>0</v>
      </c>
      <c r="N21" s="36">
        <f t="shared" si="52"/>
        <v>0</v>
      </c>
      <c r="O21" s="36">
        <f t="shared" si="52"/>
        <v>0</v>
      </c>
      <c r="P21" s="36">
        <f t="shared" si="52"/>
        <v>0</v>
      </c>
      <c r="Q21" s="36">
        <f t="shared" si="52"/>
        <v>0</v>
      </c>
      <c r="R21" s="220">
        <f>SUM(F21:Q21)</f>
        <v>0</v>
      </c>
      <c r="S21" s="36">
        <f t="shared" ref="S21:AD21" si="53">S17*S19</f>
        <v>0</v>
      </c>
      <c r="T21" s="36">
        <f t="shared" si="53"/>
        <v>0</v>
      </c>
      <c r="U21" s="36">
        <f t="shared" si="53"/>
        <v>0</v>
      </c>
      <c r="V21" s="36">
        <f t="shared" si="53"/>
        <v>0</v>
      </c>
      <c r="W21" s="36">
        <f t="shared" si="53"/>
        <v>0</v>
      </c>
      <c r="X21" s="36">
        <f t="shared" si="53"/>
        <v>0</v>
      </c>
      <c r="Y21" s="36">
        <f t="shared" si="53"/>
        <v>0</v>
      </c>
      <c r="Z21" s="36">
        <f t="shared" si="53"/>
        <v>0</v>
      </c>
      <c r="AA21" s="36">
        <f t="shared" si="53"/>
        <v>0</v>
      </c>
      <c r="AB21" s="36">
        <f t="shared" si="53"/>
        <v>0</v>
      </c>
      <c r="AC21" s="36">
        <f t="shared" si="53"/>
        <v>0</v>
      </c>
      <c r="AD21" s="36">
        <f t="shared" si="53"/>
        <v>0</v>
      </c>
      <c r="AE21" s="220">
        <f>SUM(S21:AD21)</f>
        <v>0</v>
      </c>
      <c r="AF21" s="220">
        <f>AF17*AF19</f>
        <v>0</v>
      </c>
    </row>
    <row r="22" spans="1:33" ht="12" thickTop="1" x14ac:dyDescent="0.2">
      <c r="A22" s="286">
        <v>3</v>
      </c>
      <c r="B22" s="289" t="s">
        <v>70</v>
      </c>
      <c r="C22" s="290"/>
      <c r="D22" s="20" t="s">
        <v>60</v>
      </c>
      <c r="E22" s="30">
        <v>20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221">
        <f>SUM(F22:Q22)</f>
        <v>0</v>
      </c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221">
        <f>SUM(S22:AD22)</f>
        <v>0</v>
      </c>
      <c r="AF22" s="222"/>
    </row>
    <row r="23" spans="1:33" x14ac:dyDescent="0.2">
      <c r="A23" s="287"/>
      <c r="B23" s="291"/>
      <c r="C23" s="291"/>
      <c r="D23" s="21" t="s">
        <v>61</v>
      </c>
      <c r="E23" s="31">
        <v>0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2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218"/>
      <c r="AF23" s="223"/>
    </row>
    <row r="24" spans="1:33" x14ac:dyDescent="0.2">
      <c r="A24" s="287"/>
      <c r="B24" s="291"/>
      <c r="C24" s="291"/>
      <c r="D24" s="9" t="s">
        <v>62</v>
      </c>
      <c r="E24" s="28">
        <v>350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19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219"/>
      <c r="AF24" s="224"/>
    </row>
    <row r="25" spans="1:33" ht="33.75" x14ac:dyDescent="0.2">
      <c r="A25" s="287"/>
      <c r="B25" s="22" t="s">
        <v>63</v>
      </c>
      <c r="C25" s="22" t="s">
        <v>64</v>
      </c>
      <c r="D25" s="9" t="s">
        <v>68</v>
      </c>
      <c r="E25" s="28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19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219"/>
      <c r="AF25" s="224"/>
    </row>
    <row r="26" spans="1:33" ht="12" thickBot="1" x14ac:dyDescent="0.25">
      <c r="A26" s="288"/>
      <c r="B26" s="25">
        <v>0.13</v>
      </c>
      <c r="C26" s="25">
        <v>0</v>
      </c>
      <c r="D26" s="24" t="s">
        <v>71</v>
      </c>
      <c r="E26" s="32">
        <f>E22*E24</f>
        <v>7000</v>
      </c>
      <c r="F26" s="36">
        <f t="shared" ref="F26:Q26" si="54">F22*F24</f>
        <v>0</v>
      </c>
      <c r="G26" s="36">
        <f t="shared" si="54"/>
        <v>0</v>
      </c>
      <c r="H26" s="36">
        <f t="shared" si="54"/>
        <v>0</v>
      </c>
      <c r="I26" s="36">
        <f t="shared" si="54"/>
        <v>0</v>
      </c>
      <c r="J26" s="36">
        <f t="shared" si="54"/>
        <v>0</v>
      </c>
      <c r="K26" s="36">
        <f t="shared" si="54"/>
        <v>0</v>
      </c>
      <c r="L26" s="36">
        <f t="shared" si="54"/>
        <v>0</v>
      </c>
      <c r="M26" s="36">
        <f t="shared" si="54"/>
        <v>0</v>
      </c>
      <c r="N26" s="36">
        <f t="shared" si="54"/>
        <v>0</v>
      </c>
      <c r="O26" s="36">
        <f t="shared" si="54"/>
        <v>0</v>
      </c>
      <c r="P26" s="36">
        <f t="shared" si="54"/>
        <v>0</v>
      </c>
      <c r="Q26" s="36">
        <f t="shared" si="54"/>
        <v>0</v>
      </c>
      <c r="R26" s="220">
        <f>SUM(F26:Q26)</f>
        <v>0</v>
      </c>
      <c r="S26" s="36">
        <f t="shared" ref="S26:AD26" si="55">S22*S24</f>
        <v>0</v>
      </c>
      <c r="T26" s="36">
        <f t="shared" si="55"/>
        <v>0</v>
      </c>
      <c r="U26" s="36">
        <f t="shared" si="55"/>
        <v>0</v>
      </c>
      <c r="V26" s="36">
        <f t="shared" si="55"/>
        <v>0</v>
      </c>
      <c r="W26" s="36">
        <f t="shared" si="55"/>
        <v>0</v>
      </c>
      <c r="X26" s="36">
        <f t="shared" si="55"/>
        <v>0</v>
      </c>
      <c r="Y26" s="36">
        <f t="shared" si="55"/>
        <v>0</v>
      </c>
      <c r="Z26" s="36">
        <f t="shared" si="55"/>
        <v>0</v>
      </c>
      <c r="AA26" s="36">
        <f t="shared" si="55"/>
        <v>0</v>
      </c>
      <c r="AB26" s="36">
        <f t="shared" si="55"/>
        <v>0</v>
      </c>
      <c r="AC26" s="36">
        <f t="shared" si="55"/>
        <v>0</v>
      </c>
      <c r="AD26" s="36">
        <f t="shared" si="55"/>
        <v>0</v>
      </c>
      <c r="AE26" s="220">
        <f>SUM(S26:AD26)</f>
        <v>0</v>
      </c>
      <c r="AF26" s="220">
        <f>AF22*AF24</f>
        <v>0</v>
      </c>
    </row>
    <row r="27" spans="1:33" ht="12" thickTop="1" x14ac:dyDescent="0.2">
      <c r="A27" s="286">
        <v>4</v>
      </c>
      <c r="B27" s="289" t="s">
        <v>72</v>
      </c>
      <c r="C27" s="290"/>
      <c r="D27" s="20" t="s">
        <v>60</v>
      </c>
      <c r="E27" s="30">
        <v>30</v>
      </c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221">
        <f>SUM(F27:Q27)</f>
        <v>0</v>
      </c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221">
        <f>SUM(S27:AD27)</f>
        <v>0</v>
      </c>
      <c r="AF27" s="222"/>
    </row>
    <row r="28" spans="1:33" x14ac:dyDescent="0.2">
      <c r="A28" s="287"/>
      <c r="B28" s="291"/>
      <c r="C28" s="291"/>
      <c r="D28" s="21" t="s">
        <v>61</v>
      </c>
      <c r="E28" s="31">
        <v>0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2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218"/>
      <c r="AF28" s="223"/>
    </row>
    <row r="29" spans="1:33" x14ac:dyDescent="0.2">
      <c r="A29" s="287"/>
      <c r="B29" s="291"/>
      <c r="C29" s="291"/>
      <c r="D29" s="9" t="s">
        <v>62</v>
      </c>
      <c r="E29" s="28">
        <v>50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1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219"/>
      <c r="AF29" s="224"/>
    </row>
    <row r="30" spans="1:33" ht="33.75" x14ac:dyDescent="0.2">
      <c r="A30" s="287"/>
      <c r="B30" s="22" t="s">
        <v>63</v>
      </c>
      <c r="C30" s="22" t="s">
        <v>64</v>
      </c>
      <c r="D30" s="9" t="s">
        <v>73</v>
      </c>
      <c r="E30" s="28">
        <v>30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19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9"/>
      <c r="AF30" s="224"/>
    </row>
    <row r="31" spans="1:33" ht="12" thickBot="1" x14ac:dyDescent="0.25">
      <c r="A31" s="288"/>
      <c r="B31" s="25">
        <v>0.24</v>
      </c>
      <c r="C31" s="25">
        <v>0.1</v>
      </c>
      <c r="D31" s="24" t="s">
        <v>74</v>
      </c>
      <c r="E31" s="32">
        <f>E27*E29</f>
        <v>1500</v>
      </c>
      <c r="F31" s="36">
        <f t="shared" ref="F31:Q31" si="56">F27*F29</f>
        <v>0</v>
      </c>
      <c r="G31" s="36">
        <f t="shared" si="56"/>
        <v>0</v>
      </c>
      <c r="H31" s="36">
        <f t="shared" si="56"/>
        <v>0</v>
      </c>
      <c r="I31" s="36">
        <f t="shared" si="56"/>
        <v>0</v>
      </c>
      <c r="J31" s="36">
        <f t="shared" si="56"/>
        <v>0</v>
      </c>
      <c r="K31" s="36">
        <f t="shared" si="56"/>
        <v>0</v>
      </c>
      <c r="L31" s="36">
        <f t="shared" si="56"/>
        <v>0</v>
      </c>
      <c r="M31" s="36">
        <f t="shared" si="56"/>
        <v>0</v>
      </c>
      <c r="N31" s="36">
        <f t="shared" si="56"/>
        <v>0</v>
      </c>
      <c r="O31" s="36">
        <f t="shared" si="56"/>
        <v>0</v>
      </c>
      <c r="P31" s="36">
        <f t="shared" si="56"/>
        <v>0</v>
      </c>
      <c r="Q31" s="36">
        <f t="shared" si="56"/>
        <v>0</v>
      </c>
      <c r="R31" s="220">
        <f>SUM(F31:Q31)</f>
        <v>0</v>
      </c>
      <c r="S31" s="36">
        <f t="shared" ref="S31:AD31" si="57">S27*S29</f>
        <v>0</v>
      </c>
      <c r="T31" s="36">
        <f t="shared" si="57"/>
        <v>0</v>
      </c>
      <c r="U31" s="36">
        <f t="shared" si="57"/>
        <v>0</v>
      </c>
      <c r="V31" s="36">
        <f t="shared" si="57"/>
        <v>0</v>
      </c>
      <c r="W31" s="36">
        <f t="shared" si="57"/>
        <v>0</v>
      </c>
      <c r="X31" s="36">
        <f t="shared" si="57"/>
        <v>0</v>
      </c>
      <c r="Y31" s="36">
        <f t="shared" si="57"/>
        <v>0</v>
      </c>
      <c r="Z31" s="36">
        <f t="shared" si="57"/>
        <v>0</v>
      </c>
      <c r="AA31" s="36">
        <f t="shared" si="57"/>
        <v>0</v>
      </c>
      <c r="AB31" s="36">
        <f t="shared" si="57"/>
        <v>0</v>
      </c>
      <c r="AC31" s="36">
        <f t="shared" si="57"/>
        <v>0</v>
      </c>
      <c r="AD31" s="36">
        <f t="shared" si="57"/>
        <v>0</v>
      </c>
      <c r="AE31" s="220">
        <f>SUM(S31:AD31)</f>
        <v>0</v>
      </c>
      <c r="AF31" s="220">
        <f>AF27*AF29</f>
        <v>0</v>
      </c>
    </row>
    <row r="32" spans="1:33" ht="12" thickTop="1" x14ac:dyDescent="0.2">
      <c r="A32" s="286">
        <v>5</v>
      </c>
      <c r="B32" s="289"/>
      <c r="C32" s="290"/>
      <c r="D32" s="20" t="s">
        <v>60</v>
      </c>
      <c r="E32" s="30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17">
        <f>SUM(F32:Q32)</f>
        <v>0</v>
      </c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217">
        <f>SUM(S32:AD32)</f>
        <v>0</v>
      </c>
      <c r="AF32" s="225"/>
      <c r="AG32" s="166"/>
    </row>
    <row r="33" spans="1:33" x14ac:dyDescent="0.2">
      <c r="A33" s="287"/>
      <c r="B33" s="291"/>
      <c r="C33" s="291"/>
      <c r="D33" s="21" t="s">
        <v>61</v>
      </c>
      <c r="E33" s="31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2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18"/>
      <c r="AF33" s="223"/>
    </row>
    <row r="34" spans="1:33" x14ac:dyDescent="0.2">
      <c r="A34" s="287"/>
      <c r="B34" s="291"/>
      <c r="C34" s="291"/>
      <c r="D34" s="9" t="s">
        <v>62</v>
      </c>
      <c r="E34" s="28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19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219"/>
      <c r="AF34" s="224"/>
    </row>
    <row r="35" spans="1:33" ht="33.75" x14ac:dyDescent="0.2">
      <c r="A35" s="287"/>
      <c r="B35" s="22" t="s">
        <v>63</v>
      </c>
      <c r="C35" s="22" t="s">
        <v>64</v>
      </c>
      <c r="D35" s="9" t="s">
        <v>65</v>
      </c>
      <c r="E35" s="28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19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219"/>
      <c r="AF35" s="224"/>
    </row>
    <row r="36" spans="1:33" ht="12" thickBot="1" x14ac:dyDescent="0.25">
      <c r="A36" s="288"/>
      <c r="B36" s="25"/>
      <c r="C36" s="25"/>
      <c r="D36" s="24" t="s">
        <v>75</v>
      </c>
      <c r="E36" s="32">
        <f>E32*E34</f>
        <v>0</v>
      </c>
      <c r="F36" s="36">
        <f t="shared" ref="F36:Q36" si="58">F32*F34</f>
        <v>0</v>
      </c>
      <c r="G36" s="36">
        <f t="shared" si="58"/>
        <v>0</v>
      </c>
      <c r="H36" s="36">
        <f t="shared" si="58"/>
        <v>0</v>
      </c>
      <c r="I36" s="36">
        <f t="shared" si="58"/>
        <v>0</v>
      </c>
      <c r="J36" s="36">
        <f t="shared" si="58"/>
        <v>0</v>
      </c>
      <c r="K36" s="36">
        <f t="shared" si="58"/>
        <v>0</v>
      </c>
      <c r="L36" s="36">
        <f t="shared" si="58"/>
        <v>0</v>
      </c>
      <c r="M36" s="36">
        <f t="shared" si="58"/>
        <v>0</v>
      </c>
      <c r="N36" s="36">
        <f t="shared" si="58"/>
        <v>0</v>
      </c>
      <c r="O36" s="36">
        <f t="shared" si="58"/>
        <v>0</v>
      </c>
      <c r="P36" s="36">
        <f t="shared" si="58"/>
        <v>0</v>
      </c>
      <c r="Q36" s="36">
        <f t="shared" si="58"/>
        <v>0</v>
      </c>
      <c r="R36" s="220">
        <f>SUM(F36:Q36)</f>
        <v>0</v>
      </c>
      <c r="S36" s="36">
        <f t="shared" ref="S36:AD36" si="59">S32*S34</f>
        <v>0</v>
      </c>
      <c r="T36" s="36">
        <f t="shared" si="59"/>
        <v>0</v>
      </c>
      <c r="U36" s="36">
        <f t="shared" si="59"/>
        <v>0</v>
      </c>
      <c r="V36" s="36">
        <f t="shared" si="59"/>
        <v>0</v>
      </c>
      <c r="W36" s="36">
        <f t="shared" si="59"/>
        <v>0</v>
      </c>
      <c r="X36" s="36">
        <f t="shared" si="59"/>
        <v>0</v>
      </c>
      <c r="Y36" s="36">
        <f t="shared" si="59"/>
        <v>0</v>
      </c>
      <c r="Z36" s="36">
        <f t="shared" si="59"/>
        <v>0</v>
      </c>
      <c r="AA36" s="36">
        <f t="shared" si="59"/>
        <v>0</v>
      </c>
      <c r="AB36" s="36">
        <f t="shared" si="59"/>
        <v>0</v>
      </c>
      <c r="AC36" s="36">
        <f t="shared" si="59"/>
        <v>0</v>
      </c>
      <c r="AD36" s="36">
        <f t="shared" si="59"/>
        <v>0</v>
      </c>
      <c r="AE36" s="220">
        <f>SUM(S36:AD36)</f>
        <v>0</v>
      </c>
      <c r="AF36" s="220">
        <f>AF32*AF34</f>
        <v>0</v>
      </c>
    </row>
    <row r="37" spans="1:33" ht="12" thickTop="1" x14ac:dyDescent="0.2">
      <c r="A37" s="286">
        <v>6</v>
      </c>
      <c r="B37" s="289"/>
      <c r="C37" s="290"/>
      <c r="D37" s="20" t="s">
        <v>60</v>
      </c>
      <c r="E37" s="30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221">
        <f>SUM(F37:Q37)</f>
        <v>0</v>
      </c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221">
        <f>SUM(S37:AD37)</f>
        <v>0</v>
      </c>
      <c r="AF37" s="222"/>
    </row>
    <row r="38" spans="1:33" x14ac:dyDescent="0.2">
      <c r="A38" s="287"/>
      <c r="B38" s="291"/>
      <c r="C38" s="291"/>
      <c r="D38" s="21" t="s">
        <v>61</v>
      </c>
      <c r="E38" s="31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2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218"/>
      <c r="AF38" s="223"/>
    </row>
    <row r="39" spans="1:33" x14ac:dyDescent="0.2">
      <c r="A39" s="287"/>
      <c r="B39" s="291"/>
      <c r="C39" s="291"/>
      <c r="D39" s="9" t="s">
        <v>62</v>
      </c>
      <c r="E39" s="28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19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219"/>
      <c r="AF39" s="224"/>
    </row>
    <row r="40" spans="1:33" ht="33.75" x14ac:dyDescent="0.2">
      <c r="A40" s="287"/>
      <c r="B40" s="22" t="s">
        <v>63</v>
      </c>
      <c r="C40" s="22" t="s">
        <v>64</v>
      </c>
      <c r="D40" s="9" t="s">
        <v>68</v>
      </c>
      <c r="E40" s="28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19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219"/>
      <c r="AF40" s="224"/>
    </row>
    <row r="41" spans="1:33" ht="12" thickBot="1" x14ac:dyDescent="0.25">
      <c r="A41" s="288"/>
      <c r="B41" s="23"/>
      <c r="C41" s="23"/>
      <c r="D41" s="24" t="s">
        <v>76</v>
      </c>
      <c r="E41" s="32">
        <f>E37*E39</f>
        <v>0</v>
      </c>
      <c r="F41" s="36">
        <f t="shared" ref="F41:Q41" si="60">F37*F39</f>
        <v>0</v>
      </c>
      <c r="G41" s="36">
        <f t="shared" si="60"/>
        <v>0</v>
      </c>
      <c r="H41" s="36">
        <f t="shared" si="60"/>
        <v>0</v>
      </c>
      <c r="I41" s="36">
        <f t="shared" si="60"/>
        <v>0</v>
      </c>
      <c r="J41" s="36">
        <f t="shared" si="60"/>
        <v>0</v>
      </c>
      <c r="K41" s="36">
        <f t="shared" si="60"/>
        <v>0</v>
      </c>
      <c r="L41" s="36">
        <f t="shared" si="60"/>
        <v>0</v>
      </c>
      <c r="M41" s="36">
        <f t="shared" si="60"/>
        <v>0</v>
      </c>
      <c r="N41" s="36">
        <f t="shared" si="60"/>
        <v>0</v>
      </c>
      <c r="O41" s="36">
        <f t="shared" si="60"/>
        <v>0</v>
      </c>
      <c r="P41" s="36">
        <f t="shared" si="60"/>
        <v>0</v>
      </c>
      <c r="Q41" s="36">
        <f t="shared" si="60"/>
        <v>0</v>
      </c>
      <c r="R41" s="220">
        <f>SUM(F41:Q41)</f>
        <v>0</v>
      </c>
      <c r="S41" s="36">
        <f t="shared" ref="S41:AD41" si="61">S37*S39</f>
        <v>0</v>
      </c>
      <c r="T41" s="36">
        <f t="shared" si="61"/>
        <v>0</v>
      </c>
      <c r="U41" s="36">
        <f t="shared" si="61"/>
        <v>0</v>
      </c>
      <c r="V41" s="36">
        <f t="shared" si="61"/>
        <v>0</v>
      </c>
      <c r="W41" s="36">
        <f t="shared" si="61"/>
        <v>0</v>
      </c>
      <c r="X41" s="36">
        <f t="shared" si="61"/>
        <v>0</v>
      </c>
      <c r="Y41" s="36">
        <f t="shared" si="61"/>
        <v>0</v>
      </c>
      <c r="Z41" s="36">
        <f t="shared" si="61"/>
        <v>0</v>
      </c>
      <c r="AA41" s="36">
        <f t="shared" si="61"/>
        <v>0</v>
      </c>
      <c r="AB41" s="36">
        <f t="shared" si="61"/>
        <v>0</v>
      </c>
      <c r="AC41" s="36">
        <f t="shared" si="61"/>
        <v>0</v>
      </c>
      <c r="AD41" s="36">
        <f t="shared" si="61"/>
        <v>0</v>
      </c>
      <c r="AE41" s="220">
        <f>SUM(S41:AD41)</f>
        <v>0</v>
      </c>
      <c r="AF41" s="220">
        <f>AF37*AF39</f>
        <v>0</v>
      </c>
    </row>
    <row r="42" spans="1:33" ht="12" thickTop="1" x14ac:dyDescent="0.2">
      <c r="A42" s="286">
        <v>7</v>
      </c>
      <c r="B42" s="289"/>
      <c r="C42" s="290"/>
      <c r="D42" s="20" t="s">
        <v>60</v>
      </c>
      <c r="E42" s="30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217">
        <f>SUM(F42:Q42)</f>
        <v>0</v>
      </c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217">
        <f>SUM(S42:AD42)</f>
        <v>0</v>
      </c>
      <c r="AF42" s="225"/>
      <c r="AG42" s="166"/>
    </row>
    <row r="43" spans="1:33" x14ac:dyDescent="0.2">
      <c r="A43" s="287"/>
      <c r="B43" s="291"/>
      <c r="C43" s="291"/>
      <c r="D43" s="21" t="s">
        <v>61</v>
      </c>
      <c r="E43" s="31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2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218"/>
      <c r="AF43" s="223"/>
    </row>
    <row r="44" spans="1:33" x14ac:dyDescent="0.2">
      <c r="A44" s="287"/>
      <c r="B44" s="291"/>
      <c r="C44" s="291"/>
      <c r="D44" s="9" t="s">
        <v>62</v>
      </c>
      <c r="E44" s="28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219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219"/>
      <c r="AF44" s="224"/>
    </row>
    <row r="45" spans="1:33" ht="33.75" x14ac:dyDescent="0.2">
      <c r="A45" s="287"/>
      <c r="B45" s="22" t="s">
        <v>63</v>
      </c>
      <c r="C45" s="22" t="s">
        <v>64</v>
      </c>
      <c r="D45" s="9" t="s">
        <v>65</v>
      </c>
      <c r="E45" s="28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219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219"/>
      <c r="AF45" s="224"/>
    </row>
    <row r="46" spans="1:33" ht="12" thickBot="1" x14ac:dyDescent="0.25">
      <c r="A46" s="288"/>
      <c r="B46" s="25"/>
      <c r="C46" s="25"/>
      <c r="D46" s="24" t="s">
        <v>77</v>
      </c>
      <c r="E46" s="32">
        <f>E42*E44</f>
        <v>0</v>
      </c>
      <c r="F46" s="36">
        <f t="shared" ref="F46:Q46" si="62">F42*F44</f>
        <v>0</v>
      </c>
      <c r="G46" s="36">
        <f t="shared" si="62"/>
        <v>0</v>
      </c>
      <c r="H46" s="36">
        <f t="shared" si="62"/>
        <v>0</v>
      </c>
      <c r="I46" s="36">
        <f t="shared" si="62"/>
        <v>0</v>
      </c>
      <c r="J46" s="36">
        <f t="shared" si="62"/>
        <v>0</v>
      </c>
      <c r="K46" s="36">
        <f t="shared" si="62"/>
        <v>0</v>
      </c>
      <c r="L46" s="36">
        <f t="shared" si="62"/>
        <v>0</v>
      </c>
      <c r="M46" s="36">
        <f t="shared" si="62"/>
        <v>0</v>
      </c>
      <c r="N46" s="36">
        <f t="shared" si="62"/>
        <v>0</v>
      </c>
      <c r="O46" s="36">
        <f t="shared" si="62"/>
        <v>0</v>
      </c>
      <c r="P46" s="36">
        <f t="shared" si="62"/>
        <v>0</v>
      </c>
      <c r="Q46" s="36">
        <f t="shared" si="62"/>
        <v>0</v>
      </c>
      <c r="R46" s="220">
        <f>SUM(F46:Q46)</f>
        <v>0</v>
      </c>
      <c r="S46" s="36">
        <f t="shared" ref="S46:AD46" si="63">S42*S44</f>
        <v>0</v>
      </c>
      <c r="T46" s="36">
        <f t="shared" si="63"/>
        <v>0</v>
      </c>
      <c r="U46" s="36">
        <f t="shared" si="63"/>
        <v>0</v>
      </c>
      <c r="V46" s="36">
        <f t="shared" si="63"/>
        <v>0</v>
      </c>
      <c r="W46" s="36">
        <f>W42*W44</f>
        <v>0</v>
      </c>
      <c r="X46" s="36">
        <f t="shared" si="63"/>
        <v>0</v>
      </c>
      <c r="Y46" s="36">
        <f t="shared" si="63"/>
        <v>0</v>
      </c>
      <c r="Z46" s="36">
        <f t="shared" si="63"/>
        <v>0</v>
      </c>
      <c r="AA46" s="36">
        <f t="shared" si="63"/>
        <v>0</v>
      </c>
      <c r="AB46" s="36">
        <f t="shared" si="63"/>
        <v>0</v>
      </c>
      <c r="AC46" s="36">
        <f t="shared" si="63"/>
        <v>0</v>
      </c>
      <c r="AD46" s="36">
        <f t="shared" si="63"/>
        <v>0</v>
      </c>
      <c r="AE46" s="220">
        <f>SUM(S46:AD46)</f>
        <v>0</v>
      </c>
      <c r="AF46" s="220">
        <f>AF42*AF44</f>
        <v>0</v>
      </c>
    </row>
    <row r="47" spans="1:33" ht="12" thickTop="1" x14ac:dyDescent="0.2">
      <c r="A47" s="286">
        <v>8</v>
      </c>
      <c r="B47" s="289"/>
      <c r="C47" s="290"/>
      <c r="D47" s="20" t="s">
        <v>60</v>
      </c>
      <c r="E47" s="30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221">
        <f>SUM(F47:Q47)</f>
        <v>0</v>
      </c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221">
        <f>SUM(S47:AD47)</f>
        <v>0</v>
      </c>
      <c r="AF47" s="222"/>
    </row>
    <row r="48" spans="1:33" x14ac:dyDescent="0.2">
      <c r="A48" s="287"/>
      <c r="B48" s="291"/>
      <c r="C48" s="291"/>
      <c r="D48" s="21" t="s">
        <v>61</v>
      </c>
      <c r="E48" s="31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2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218"/>
      <c r="AF48" s="223"/>
    </row>
    <row r="49" spans="1:32" x14ac:dyDescent="0.2">
      <c r="A49" s="287"/>
      <c r="B49" s="291"/>
      <c r="C49" s="291"/>
      <c r="D49" s="9" t="s">
        <v>62</v>
      </c>
      <c r="E49" s="28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219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219"/>
      <c r="AF49" s="224"/>
    </row>
    <row r="50" spans="1:32" ht="33.75" x14ac:dyDescent="0.2">
      <c r="A50" s="287"/>
      <c r="B50" s="22" t="s">
        <v>63</v>
      </c>
      <c r="C50" s="22" t="s">
        <v>64</v>
      </c>
      <c r="D50" s="9" t="s">
        <v>65</v>
      </c>
      <c r="E50" s="28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219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219"/>
      <c r="AF50" s="224"/>
    </row>
    <row r="51" spans="1:32" ht="12" thickBot="1" x14ac:dyDescent="0.25">
      <c r="A51" s="288"/>
      <c r="B51" s="25"/>
      <c r="C51" s="25"/>
      <c r="D51" s="24" t="s">
        <v>78</v>
      </c>
      <c r="E51" s="32">
        <f>E47*E49</f>
        <v>0</v>
      </c>
      <c r="F51" s="36">
        <f t="shared" ref="F51:Q51" si="64">F47*F49</f>
        <v>0</v>
      </c>
      <c r="G51" s="36">
        <f t="shared" si="64"/>
        <v>0</v>
      </c>
      <c r="H51" s="36">
        <f t="shared" si="64"/>
        <v>0</v>
      </c>
      <c r="I51" s="36">
        <f t="shared" si="64"/>
        <v>0</v>
      </c>
      <c r="J51" s="36">
        <f t="shared" si="64"/>
        <v>0</v>
      </c>
      <c r="K51" s="36">
        <f t="shared" si="64"/>
        <v>0</v>
      </c>
      <c r="L51" s="36">
        <f t="shared" si="64"/>
        <v>0</v>
      </c>
      <c r="M51" s="36">
        <f t="shared" si="64"/>
        <v>0</v>
      </c>
      <c r="N51" s="36">
        <f t="shared" si="64"/>
        <v>0</v>
      </c>
      <c r="O51" s="36">
        <f t="shared" si="64"/>
        <v>0</v>
      </c>
      <c r="P51" s="36">
        <f t="shared" si="64"/>
        <v>0</v>
      </c>
      <c r="Q51" s="36">
        <f t="shared" si="64"/>
        <v>0</v>
      </c>
      <c r="R51" s="220">
        <f>SUM(F51:Q51)</f>
        <v>0</v>
      </c>
      <c r="S51" s="36">
        <f t="shared" ref="S51:AD51" si="65">S47*S49</f>
        <v>0</v>
      </c>
      <c r="T51" s="36">
        <f t="shared" si="65"/>
        <v>0</v>
      </c>
      <c r="U51" s="36">
        <f t="shared" si="65"/>
        <v>0</v>
      </c>
      <c r="V51" s="36">
        <f t="shared" si="65"/>
        <v>0</v>
      </c>
      <c r="W51" s="36">
        <f t="shared" si="65"/>
        <v>0</v>
      </c>
      <c r="X51" s="36">
        <f t="shared" si="65"/>
        <v>0</v>
      </c>
      <c r="Y51" s="36">
        <f t="shared" si="65"/>
        <v>0</v>
      </c>
      <c r="Z51" s="36">
        <f t="shared" si="65"/>
        <v>0</v>
      </c>
      <c r="AA51" s="36">
        <f t="shared" si="65"/>
        <v>0</v>
      </c>
      <c r="AB51" s="36">
        <f t="shared" si="65"/>
        <v>0</v>
      </c>
      <c r="AC51" s="36">
        <f t="shared" si="65"/>
        <v>0</v>
      </c>
      <c r="AD51" s="36">
        <f t="shared" si="65"/>
        <v>0</v>
      </c>
      <c r="AE51" s="220">
        <f>SUM(S51:AD51)</f>
        <v>0</v>
      </c>
      <c r="AF51" s="220">
        <f>AF47*AF49</f>
        <v>0</v>
      </c>
    </row>
    <row r="52" spans="1:32" ht="12" thickTop="1" x14ac:dyDescent="0.2">
      <c r="A52" s="286">
        <v>9</v>
      </c>
      <c r="B52" s="289"/>
      <c r="C52" s="290"/>
      <c r="D52" s="20" t="s">
        <v>60</v>
      </c>
      <c r="E52" s="30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221">
        <f>SUM(F52:Q52)</f>
        <v>0</v>
      </c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221">
        <f>SUM(S52:AD52)</f>
        <v>0</v>
      </c>
      <c r="AF52" s="222"/>
    </row>
    <row r="53" spans="1:32" x14ac:dyDescent="0.2">
      <c r="A53" s="287"/>
      <c r="B53" s="291"/>
      <c r="C53" s="291"/>
      <c r="D53" s="21" t="s">
        <v>61</v>
      </c>
      <c r="E53" s="31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2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218"/>
      <c r="AF53" s="223"/>
    </row>
    <row r="54" spans="1:32" x14ac:dyDescent="0.2">
      <c r="A54" s="287"/>
      <c r="B54" s="291"/>
      <c r="C54" s="291"/>
      <c r="D54" s="9" t="s">
        <v>62</v>
      </c>
      <c r="E54" s="28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19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219"/>
      <c r="AF54" s="224"/>
    </row>
    <row r="55" spans="1:32" ht="33.75" x14ac:dyDescent="0.2">
      <c r="A55" s="287"/>
      <c r="B55" s="22" t="s">
        <v>63</v>
      </c>
      <c r="C55" s="22" t="s">
        <v>64</v>
      </c>
      <c r="D55" s="9" t="s">
        <v>65</v>
      </c>
      <c r="E55" s="28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19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219"/>
      <c r="AF55" s="224"/>
    </row>
    <row r="56" spans="1:32" ht="12" thickBot="1" x14ac:dyDescent="0.25">
      <c r="A56" s="288"/>
      <c r="B56" s="25"/>
      <c r="C56" s="25"/>
      <c r="D56" s="24" t="s">
        <v>79</v>
      </c>
      <c r="E56" s="32">
        <f>E52*E54</f>
        <v>0</v>
      </c>
      <c r="F56" s="36">
        <f t="shared" ref="F56:Q56" si="66">F52*F54</f>
        <v>0</v>
      </c>
      <c r="G56" s="36">
        <f t="shared" si="66"/>
        <v>0</v>
      </c>
      <c r="H56" s="36">
        <f t="shared" si="66"/>
        <v>0</v>
      </c>
      <c r="I56" s="36">
        <f t="shared" si="66"/>
        <v>0</v>
      </c>
      <c r="J56" s="36">
        <f t="shared" si="66"/>
        <v>0</v>
      </c>
      <c r="K56" s="36">
        <f t="shared" si="66"/>
        <v>0</v>
      </c>
      <c r="L56" s="36">
        <f t="shared" si="66"/>
        <v>0</v>
      </c>
      <c r="M56" s="36">
        <f t="shared" si="66"/>
        <v>0</v>
      </c>
      <c r="N56" s="36">
        <f t="shared" si="66"/>
        <v>0</v>
      </c>
      <c r="O56" s="36">
        <f t="shared" si="66"/>
        <v>0</v>
      </c>
      <c r="P56" s="36">
        <f t="shared" si="66"/>
        <v>0</v>
      </c>
      <c r="Q56" s="36">
        <f t="shared" si="66"/>
        <v>0</v>
      </c>
      <c r="R56" s="220">
        <f>SUM(F56:Q56)</f>
        <v>0</v>
      </c>
      <c r="S56" s="36">
        <f t="shared" ref="S56:AD56" si="67">S52*S54</f>
        <v>0</v>
      </c>
      <c r="T56" s="36">
        <f t="shared" si="67"/>
        <v>0</v>
      </c>
      <c r="U56" s="36">
        <f t="shared" si="67"/>
        <v>0</v>
      </c>
      <c r="V56" s="36">
        <f t="shared" si="67"/>
        <v>0</v>
      </c>
      <c r="W56" s="36">
        <f t="shared" si="67"/>
        <v>0</v>
      </c>
      <c r="X56" s="36">
        <f t="shared" si="67"/>
        <v>0</v>
      </c>
      <c r="Y56" s="36">
        <f t="shared" si="67"/>
        <v>0</v>
      </c>
      <c r="Z56" s="36">
        <f t="shared" si="67"/>
        <v>0</v>
      </c>
      <c r="AA56" s="36">
        <f t="shared" si="67"/>
        <v>0</v>
      </c>
      <c r="AB56" s="36">
        <f t="shared" si="67"/>
        <v>0</v>
      </c>
      <c r="AC56" s="36">
        <f t="shared" si="67"/>
        <v>0</v>
      </c>
      <c r="AD56" s="36">
        <f t="shared" si="67"/>
        <v>0</v>
      </c>
      <c r="AE56" s="220">
        <f>SUM(S56:AD56)</f>
        <v>0</v>
      </c>
      <c r="AF56" s="220">
        <f>AF52*AF54</f>
        <v>0</v>
      </c>
    </row>
    <row r="57" spans="1:32" ht="12" thickTop="1" x14ac:dyDescent="0.2">
      <c r="A57" s="286">
        <v>10</v>
      </c>
      <c r="B57" s="289"/>
      <c r="C57" s="290"/>
      <c r="D57" s="20" t="s">
        <v>60</v>
      </c>
      <c r="E57" s="30"/>
      <c r="F57" s="165"/>
      <c r="G57" s="165"/>
      <c r="H57" s="165"/>
      <c r="I57" s="165"/>
      <c r="J57" s="164"/>
      <c r="K57" s="164"/>
      <c r="L57" s="164"/>
      <c r="M57" s="164"/>
      <c r="N57" s="164"/>
      <c r="O57" s="164"/>
      <c r="P57" s="164"/>
      <c r="Q57" s="164"/>
      <c r="R57" s="221">
        <f>SUM(F57:Q57)</f>
        <v>0</v>
      </c>
      <c r="S57" s="165"/>
      <c r="T57" s="165"/>
      <c r="U57" s="165"/>
      <c r="V57" s="165"/>
      <c r="W57" s="164"/>
      <c r="X57" s="164"/>
      <c r="Y57" s="164"/>
      <c r="Z57" s="164"/>
      <c r="AA57" s="164"/>
      <c r="AB57" s="164"/>
      <c r="AC57" s="164"/>
      <c r="AD57" s="164"/>
      <c r="AE57" s="221">
        <f>SUM(S57:AD57)</f>
        <v>0</v>
      </c>
      <c r="AF57" s="222"/>
    </row>
    <row r="58" spans="1:32" x14ac:dyDescent="0.2">
      <c r="A58" s="287"/>
      <c r="B58" s="291"/>
      <c r="C58" s="291"/>
      <c r="D58" s="21" t="s">
        <v>61</v>
      </c>
      <c r="E58" s="31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2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218"/>
      <c r="AF58" s="223"/>
    </row>
    <row r="59" spans="1:32" x14ac:dyDescent="0.2">
      <c r="A59" s="287"/>
      <c r="B59" s="291"/>
      <c r="C59" s="291"/>
      <c r="D59" s="9" t="s">
        <v>62</v>
      </c>
      <c r="E59" s="28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219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219"/>
      <c r="AF59" s="224"/>
    </row>
    <row r="60" spans="1:32" ht="33.75" x14ac:dyDescent="0.2">
      <c r="A60" s="287"/>
      <c r="B60" s="22" t="s">
        <v>63</v>
      </c>
      <c r="C60" s="22" t="s">
        <v>64</v>
      </c>
      <c r="D60" s="9" t="s">
        <v>65</v>
      </c>
      <c r="E60" s="28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21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219"/>
      <c r="AF60" s="224"/>
    </row>
    <row r="61" spans="1:32" ht="12" thickBot="1" x14ac:dyDescent="0.25">
      <c r="A61" s="288"/>
      <c r="B61" s="25"/>
      <c r="C61" s="25"/>
      <c r="D61" s="24" t="s">
        <v>80</v>
      </c>
      <c r="E61" s="32">
        <f>E57*E59</f>
        <v>0</v>
      </c>
      <c r="F61" s="36">
        <f t="shared" ref="F61:Q61" si="68">F57*F59</f>
        <v>0</v>
      </c>
      <c r="G61" s="36">
        <f t="shared" si="68"/>
        <v>0</v>
      </c>
      <c r="H61" s="36">
        <f t="shared" si="68"/>
        <v>0</v>
      </c>
      <c r="I61" s="36">
        <f t="shared" si="68"/>
        <v>0</v>
      </c>
      <c r="J61" s="36">
        <f t="shared" si="68"/>
        <v>0</v>
      </c>
      <c r="K61" s="36">
        <f t="shared" si="68"/>
        <v>0</v>
      </c>
      <c r="L61" s="36">
        <f t="shared" si="68"/>
        <v>0</v>
      </c>
      <c r="M61" s="36">
        <f t="shared" si="68"/>
        <v>0</v>
      </c>
      <c r="N61" s="36">
        <f t="shared" si="68"/>
        <v>0</v>
      </c>
      <c r="O61" s="36">
        <f t="shared" si="68"/>
        <v>0</v>
      </c>
      <c r="P61" s="36">
        <f t="shared" si="68"/>
        <v>0</v>
      </c>
      <c r="Q61" s="36">
        <f t="shared" si="68"/>
        <v>0</v>
      </c>
      <c r="R61" s="220">
        <f>SUM(F61:Q61)</f>
        <v>0</v>
      </c>
      <c r="S61" s="36">
        <f t="shared" ref="S61:AD61" si="69">S57*S59</f>
        <v>0</v>
      </c>
      <c r="T61" s="36">
        <f t="shared" si="69"/>
        <v>0</v>
      </c>
      <c r="U61" s="36">
        <f t="shared" si="69"/>
        <v>0</v>
      </c>
      <c r="V61" s="36">
        <f t="shared" si="69"/>
        <v>0</v>
      </c>
      <c r="W61" s="36">
        <f t="shared" si="69"/>
        <v>0</v>
      </c>
      <c r="X61" s="36">
        <f t="shared" si="69"/>
        <v>0</v>
      </c>
      <c r="Y61" s="36">
        <f t="shared" si="69"/>
        <v>0</v>
      </c>
      <c r="Z61" s="36">
        <f t="shared" si="69"/>
        <v>0</v>
      </c>
      <c r="AA61" s="36">
        <f t="shared" si="69"/>
        <v>0</v>
      </c>
      <c r="AB61" s="36">
        <f t="shared" si="69"/>
        <v>0</v>
      </c>
      <c r="AC61" s="36">
        <f t="shared" si="69"/>
        <v>0</v>
      </c>
      <c r="AD61" s="36">
        <f t="shared" si="69"/>
        <v>0</v>
      </c>
      <c r="AE61" s="220">
        <f>SUM(S61:AD61)</f>
        <v>0</v>
      </c>
      <c r="AF61" s="220">
        <f>AF57*AF59</f>
        <v>0</v>
      </c>
    </row>
    <row r="62" spans="1:32" ht="12" thickTop="1" x14ac:dyDescent="0.2"/>
  </sheetData>
  <sheetProtection algorithmName="SHA-512" hashValue="zaXBBffADluAIF9/LnSzLIOy82RpxjNSYlbX2g90crCU1w6C7bpYyFfK+Gaq0ghwpGPIEeTEmf9Oo/iDHztxyQ==" saltValue="3N2kJVpuPkH5r4qoB1lsaA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conditionalFormatting sqref="F12:Q15 S12:AD15 F17:Q20 S17:AD20 F22:Q25 S22:AD25 F27:Q30 S27:AD30 F32:Q35 S32:AD35 F37:Q40 S37:AD40 F42:Q45 S42:AD45 F47:Q50 S47:AD50 F52:Q55 S52:AD55 F57:Q60 S57:AD60">
    <cfRule type="cellIs" dxfId="40" priority="2" operator="greaterThan">
      <formula>0</formula>
    </cfRule>
  </conditionalFormatting>
  <conditionalFormatting sqref="F12:AF61">
    <cfRule type="cellIs" dxfId="39" priority="1" operator="greaterThan">
      <formula>0</formula>
    </cfRule>
  </conditionalFormatting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AD115"/>
  <sheetViews>
    <sheetView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7" sqref="B117"/>
    </sheetView>
  </sheetViews>
  <sheetFormatPr defaultColWidth="9.42578125" defaultRowHeight="11.25" outlineLevelCol="1" x14ac:dyDescent="0.2"/>
  <cols>
    <col min="1" max="1" width="46.42578125" style="38" customWidth="1"/>
    <col min="2" max="13" width="12.42578125" style="37" customWidth="1" outlineLevel="1"/>
    <col min="14" max="14" width="12.5703125" style="37" customWidth="1"/>
    <col min="15" max="26" width="12.5703125" style="37" customWidth="1" outlineLevel="1"/>
    <col min="27" max="28" width="12.42578125" style="122" customWidth="1"/>
    <col min="29" max="29" width="12.42578125" style="122" hidden="1" customWidth="1"/>
    <col min="30" max="30" width="11.42578125" style="38" customWidth="1"/>
    <col min="31" max="16384" width="9.42578125" style="38"/>
  </cols>
  <sheetData>
    <row r="1" spans="1:29" s="212" customFormat="1" ht="13.35" customHeight="1" x14ac:dyDescent="0.2">
      <c r="A1" s="210" t="s">
        <v>81</v>
      </c>
      <c r="B1" s="296" t="s">
        <v>82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7"/>
      <c r="O1" s="295" t="s">
        <v>83</v>
      </c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11" t="s">
        <v>84</v>
      </c>
      <c r="AC1" s="211"/>
    </row>
    <row r="2" spans="1:29" s="83" customFormat="1" ht="29.1" customHeight="1" x14ac:dyDescent="0.2">
      <c r="A2" s="213"/>
      <c r="B2" s="214" t="str">
        <f>Tooted!F1</f>
        <v>1.aasta 1.kuu</v>
      </c>
      <c r="C2" s="214" t="str">
        <f>Tooted!G1</f>
        <v>1.aasta 2.kuu</v>
      </c>
      <c r="D2" s="214" t="str">
        <f>Tooted!H1</f>
        <v>1.aasta 3.kuu</v>
      </c>
      <c r="E2" s="214" t="str">
        <f>Tooted!I1</f>
        <v>1.aasta 4.kuu</v>
      </c>
      <c r="F2" s="214" t="str">
        <f>Tooted!J1</f>
        <v>1.aasta 5.kuu</v>
      </c>
      <c r="G2" s="214" t="str">
        <f>Tooted!K1</f>
        <v>1.aasta 6.kuu</v>
      </c>
      <c r="H2" s="214" t="str">
        <f>Tooted!L1</f>
        <v>1.aasta 7.kuu</v>
      </c>
      <c r="I2" s="214" t="str">
        <f>Tooted!M1</f>
        <v>1.aasta 8.kuu</v>
      </c>
      <c r="J2" s="214" t="str">
        <f>Tooted!N1</f>
        <v>1.aasta 9.kuu</v>
      </c>
      <c r="K2" s="214" t="str">
        <f>Tooted!O1</f>
        <v>1.aasta 10.kuu</v>
      </c>
      <c r="L2" s="214" t="str">
        <f>Tooted!P1</f>
        <v>1.aasta 11.kuu</v>
      </c>
      <c r="M2" s="214" t="str">
        <f>Tooted!Q1</f>
        <v>1.aasta 12.kuu</v>
      </c>
      <c r="N2" s="233" t="str">
        <f>Tooted!R1</f>
        <v>1. projektiaasta KOKKU</v>
      </c>
      <c r="O2" s="233" t="str">
        <f>Tooted!S1</f>
        <v>2.aasta 1.kuu</v>
      </c>
      <c r="P2" s="233" t="str">
        <f>Tooted!T1</f>
        <v>2.aasta 2.kuu</v>
      </c>
      <c r="Q2" s="233" t="str">
        <f>Tooted!U1</f>
        <v>2.aasta 3.kuu</v>
      </c>
      <c r="R2" s="233" t="str">
        <f>Tooted!V1</f>
        <v>2.aasta 4.kuu</v>
      </c>
      <c r="S2" s="233" t="str">
        <f>Tooted!W1</f>
        <v>2.aasta 5.kuu</v>
      </c>
      <c r="T2" s="233" t="str">
        <f>Tooted!X1</f>
        <v>2.aasta 6.kuu</v>
      </c>
      <c r="U2" s="233" t="str">
        <f>Tooted!Y1</f>
        <v>2.aasta 7.kuu</v>
      </c>
      <c r="V2" s="233" t="str">
        <f>Tooted!Z1</f>
        <v>2.aasta 8.kuu</v>
      </c>
      <c r="W2" s="233" t="str">
        <f>Tooted!AA1</f>
        <v>2.aasta 9.kuu</v>
      </c>
      <c r="X2" s="233" t="str">
        <f>Tooted!AB1</f>
        <v>2.aasta 10.kuu</v>
      </c>
      <c r="Y2" s="233" t="str">
        <f>Tooted!AC1</f>
        <v>2.aasta 11.kuu</v>
      </c>
      <c r="Z2" s="233" t="str">
        <f>Tooted!AD1</f>
        <v>2.aasta 12.kuu</v>
      </c>
      <c r="AA2" s="233" t="str">
        <f>Tooted!AE1</f>
        <v>2. projektiaasta KOKKU</v>
      </c>
      <c r="AB2" s="214" t="str">
        <f>Tooted!AF1</f>
        <v>3. aasta</v>
      </c>
      <c r="AC2" s="276"/>
    </row>
    <row r="3" spans="1:29" s="40" customForma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29" x14ac:dyDescent="0.2">
      <c r="A4" s="176" t="s">
        <v>85</v>
      </c>
      <c r="B4" s="41">
        <f>Bilanss!B6</f>
        <v>0</v>
      </c>
      <c r="C4" s="42">
        <f t="shared" ref="C4:L4" si="0">B97</f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3">
        <f t="shared" si="0"/>
        <v>0</v>
      </c>
      <c r="L4" s="43">
        <f t="shared" si="0"/>
        <v>0</v>
      </c>
      <c r="M4" s="43">
        <f>L97</f>
        <v>0</v>
      </c>
      <c r="N4" s="151">
        <f>B4</f>
        <v>0</v>
      </c>
      <c r="O4" s="41">
        <f>N97</f>
        <v>0</v>
      </c>
      <c r="P4" s="42">
        <f t="shared" ref="P4" si="1">O97</f>
        <v>0</v>
      </c>
      <c r="Q4" s="42">
        <f t="shared" ref="Q4" si="2">P97</f>
        <v>0</v>
      </c>
      <c r="R4" s="42">
        <f t="shared" ref="R4" si="3">Q97</f>
        <v>0</v>
      </c>
      <c r="S4" s="42">
        <f t="shared" ref="S4" si="4">R97</f>
        <v>0</v>
      </c>
      <c r="T4" s="42">
        <f t="shared" ref="T4" si="5">S97</f>
        <v>0</v>
      </c>
      <c r="U4" s="42">
        <f t="shared" ref="U4" si="6">T97</f>
        <v>0</v>
      </c>
      <c r="V4" s="42">
        <f t="shared" ref="V4" si="7">U97</f>
        <v>0</v>
      </c>
      <c r="W4" s="42">
        <f t="shared" ref="W4" si="8">V97</f>
        <v>0</v>
      </c>
      <c r="X4" s="43">
        <f t="shared" ref="X4" si="9">W97</f>
        <v>0</v>
      </c>
      <c r="Y4" s="43">
        <f t="shared" ref="Y4" si="10">X97</f>
        <v>0</v>
      </c>
      <c r="Z4" s="43">
        <f>Y97</f>
        <v>0</v>
      </c>
      <c r="AA4" s="262">
        <f>N97</f>
        <v>0</v>
      </c>
      <c r="AB4" s="262">
        <f>AA97</f>
        <v>0</v>
      </c>
      <c r="AC4" s="277"/>
    </row>
    <row r="5" spans="1:29" x14ac:dyDescent="0.2">
      <c r="A5" s="44"/>
      <c r="B5" s="45"/>
      <c r="C5" s="46"/>
      <c r="D5" s="46"/>
      <c r="E5" s="46"/>
      <c r="F5" s="46"/>
      <c r="G5" s="46"/>
      <c r="H5" s="46"/>
      <c r="I5" s="46"/>
      <c r="J5" s="46"/>
      <c r="N5" s="122"/>
      <c r="O5" s="45"/>
      <c r="P5" s="46"/>
      <c r="Q5" s="46"/>
      <c r="R5" s="46"/>
      <c r="S5" s="46"/>
      <c r="T5" s="46"/>
      <c r="U5" s="46"/>
      <c r="V5" s="46"/>
      <c r="W5" s="46"/>
    </row>
    <row r="6" spans="1:29" s="47" customFormat="1" x14ac:dyDescent="0.2">
      <c r="B6" s="48">
        <f>IF(B7&gt;0,1,0)</f>
        <v>0</v>
      </c>
      <c r="C6" s="48">
        <f t="shared" ref="C6:M6" si="11">IF(C7&gt;0,1,0)</f>
        <v>0</v>
      </c>
      <c r="D6" s="48">
        <f t="shared" si="11"/>
        <v>0</v>
      </c>
      <c r="E6" s="48">
        <f t="shared" si="11"/>
        <v>0</v>
      </c>
      <c r="F6" s="48">
        <f t="shared" si="11"/>
        <v>0</v>
      </c>
      <c r="G6" s="48">
        <f t="shared" si="11"/>
        <v>0</v>
      </c>
      <c r="H6" s="48">
        <f t="shared" si="11"/>
        <v>0</v>
      </c>
      <c r="I6" s="48">
        <f t="shared" si="11"/>
        <v>0</v>
      </c>
      <c r="J6" s="48">
        <f t="shared" si="11"/>
        <v>0</v>
      </c>
      <c r="K6" s="48">
        <f t="shared" si="11"/>
        <v>0</v>
      </c>
      <c r="L6" s="48">
        <f t="shared" si="11"/>
        <v>0</v>
      </c>
      <c r="M6" s="48">
        <f t="shared" si="11"/>
        <v>0</v>
      </c>
      <c r="N6" s="161">
        <f>SUM(B6:M6)</f>
        <v>0</v>
      </c>
      <c r="O6" s="48">
        <f>IF(O7&gt;0,1,0)</f>
        <v>0</v>
      </c>
      <c r="P6" s="48">
        <f t="shared" ref="P6:Z6" si="12">IF(P7&gt;0,1,0)</f>
        <v>0</v>
      </c>
      <c r="Q6" s="48">
        <f t="shared" si="12"/>
        <v>0</v>
      </c>
      <c r="R6" s="48">
        <f t="shared" si="12"/>
        <v>0</v>
      </c>
      <c r="S6" s="48">
        <f t="shared" si="12"/>
        <v>0</v>
      </c>
      <c r="T6" s="48">
        <f t="shared" si="12"/>
        <v>0</v>
      </c>
      <c r="U6" s="48">
        <f t="shared" si="12"/>
        <v>0</v>
      </c>
      <c r="V6" s="48">
        <f t="shared" si="12"/>
        <v>0</v>
      </c>
      <c r="W6" s="48">
        <f t="shared" si="12"/>
        <v>0</v>
      </c>
      <c r="X6" s="48">
        <f t="shared" si="12"/>
        <v>0</v>
      </c>
      <c r="Y6" s="48">
        <f t="shared" si="12"/>
        <v>0</v>
      </c>
      <c r="Z6" s="48">
        <f t="shared" si="12"/>
        <v>0</v>
      </c>
      <c r="AA6" s="152"/>
      <c r="AB6" s="152"/>
      <c r="AC6" s="152"/>
    </row>
    <row r="7" spans="1:29" s="51" customFormat="1" x14ac:dyDescent="0.2">
      <c r="A7" s="49" t="s">
        <v>86</v>
      </c>
      <c r="B7" s="50">
        <f>Tooted!F3</f>
        <v>0</v>
      </c>
      <c r="C7" s="50">
        <f>Tooted!G3</f>
        <v>0</v>
      </c>
      <c r="D7" s="50">
        <f>Tooted!H3</f>
        <v>0</v>
      </c>
      <c r="E7" s="50">
        <f>Tooted!I3</f>
        <v>0</v>
      </c>
      <c r="F7" s="50">
        <f>Tooted!J3</f>
        <v>0</v>
      </c>
      <c r="G7" s="50">
        <f>Tooted!K3</f>
        <v>0</v>
      </c>
      <c r="H7" s="50">
        <f>Tooted!L3</f>
        <v>0</v>
      </c>
      <c r="I7" s="50">
        <f>Tooted!M3</f>
        <v>0</v>
      </c>
      <c r="J7" s="50">
        <f>Tooted!N3</f>
        <v>0</v>
      </c>
      <c r="K7" s="50">
        <f>Tooted!O3</f>
        <v>0</v>
      </c>
      <c r="L7" s="50">
        <f>Tooted!P3</f>
        <v>0</v>
      </c>
      <c r="M7" s="50">
        <f>Tooted!Q3</f>
        <v>0</v>
      </c>
      <c r="N7" s="153">
        <f>SUM(B7:M7)</f>
        <v>0</v>
      </c>
      <c r="O7" s="50">
        <f>Tooted!S3</f>
        <v>0</v>
      </c>
      <c r="P7" s="50">
        <f>Tooted!T3</f>
        <v>0</v>
      </c>
      <c r="Q7" s="50">
        <f>Tooted!U3</f>
        <v>0</v>
      </c>
      <c r="R7" s="50">
        <f>Tooted!V3</f>
        <v>0</v>
      </c>
      <c r="S7" s="50">
        <f>Tooted!W3</f>
        <v>0</v>
      </c>
      <c r="T7" s="50">
        <f>Tooted!X3</f>
        <v>0</v>
      </c>
      <c r="U7" s="50">
        <f>Tooted!Y3</f>
        <v>0</v>
      </c>
      <c r="V7" s="50">
        <f>Tooted!Z3</f>
        <v>0</v>
      </c>
      <c r="W7" s="50">
        <f>Tooted!AA3</f>
        <v>0</v>
      </c>
      <c r="X7" s="50">
        <f>Tooted!AB3</f>
        <v>0</v>
      </c>
      <c r="Y7" s="50">
        <f>Tooted!AC3</f>
        <v>0</v>
      </c>
      <c r="Z7" s="50">
        <f>Tooted!AD3</f>
        <v>0</v>
      </c>
      <c r="AA7" s="263">
        <f>Tooted!AE3</f>
        <v>0</v>
      </c>
      <c r="AB7" s="263">
        <f>Tooted!AF3</f>
        <v>0</v>
      </c>
      <c r="AC7" s="278"/>
    </row>
    <row r="8" spans="1:29" s="51" customFormat="1" x14ac:dyDescent="0.2">
      <c r="A8" s="52" t="s">
        <v>61</v>
      </c>
      <c r="B8" s="169">
        <f>IF(B9&gt;0,B9/B7,0)</f>
        <v>0</v>
      </c>
      <c r="C8" s="169">
        <f t="shared" ref="C8:M8" si="13">IF(C9&gt;0,C9/C7,0)</f>
        <v>0</v>
      </c>
      <c r="D8" s="169">
        <f t="shared" si="13"/>
        <v>0</v>
      </c>
      <c r="E8" s="169">
        <f t="shared" si="13"/>
        <v>0</v>
      </c>
      <c r="F8" s="169">
        <f t="shared" si="13"/>
        <v>0</v>
      </c>
      <c r="G8" s="169">
        <f t="shared" si="13"/>
        <v>0</v>
      </c>
      <c r="H8" s="169">
        <f t="shared" si="13"/>
        <v>0</v>
      </c>
      <c r="I8" s="169">
        <f t="shared" si="13"/>
        <v>0</v>
      </c>
      <c r="J8" s="169">
        <f t="shared" si="13"/>
        <v>0</v>
      </c>
      <c r="K8" s="169">
        <f t="shared" si="13"/>
        <v>0</v>
      </c>
      <c r="L8" s="169">
        <f t="shared" si="13"/>
        <v>0</v>
      </c>
      <c r="M8" s="169">
        <f t="shared" si="13"/>
        <v>0</v>
      </c>
      <c r="N8" s="169">
        <f>IF(N9&gt;0,N9/N7,0)</f>
        <v>0</v>
      </c>
      <c r="O8" s="169">
        <f>IF(O9&gt;0,O9/O7,0)</f>
        <v>0</v>
      </c>
      <c r="P8" s="169">
        <f t="shared" ref="P8:Z8" si="14">IF(P9&gt;0,P9/P7,0)</f>
        <v>0</v>
      </c>
      <c r="Q8" s="169">
        <f t="shared" si="14"/>
        <v>0</v>
      </c>
      <c r="R8" s="169">
        <f t="shared" si="14"/>
        <v>0</v>
      </c>
      <c r="S8" s="169">
        <f t="shared" si="14"/>
        <v>0</v>
      </c>
      <c r="T8" s="169">
        <f t="shared" si="14"/>
        <v>0</v>
      </c>
      <c r="U8" s="169">
        <f t="shared" si="14"/>
        <v>0</v>
      </c>
      <c r="V8" s="169">
        <f t="shared" si="14"/>
        <v>0</v>
      </c>
      <c r="W8" s="169">
        <f t="shared" si="14"/>
        <v>0</v>
      </c>
      <c r="X8" s="169">
        <f t="shared" si="14"/>
        <v>0</v>
      </c>
      <c r="Y8" s="169">
        <f t="shared" si="14"/>
        <v>0</v>
      </c>
      <c r="Z8" s="169">
        <f t="shared" si="14"/>
        <v>0</v>
      </c>
      <c r="AA8" s="169">
        <f>IF(AA9&gt;0,AA9/AA7,0)</f>
        <v>0</v>
      </c>
      <c r="AB8" s="169">
        <f>IF(AB9&gt;0,AB9/AB7,0)</f>
        <v>0</v>
      </c>
      <c r="AC8" s="279"/>
    </row>
    <row r="9" spans="1:29" s="51" customFormat="1" x14ac:dyDescent="0.2">
      <c r="A9" s="52" t="s">
        <v>87</v>
      </c>
      <c r="B9" s="50">
        <f>Tooted!F10</f>
        <v>0</v>
      </c>
      <c r="C9" s="50">
        <f>Tooted!G10</f>
        <v>0</v>
      </c>
      <c r="D9" s="50">
        <f>Tooted!H10</f>
        <v>0</v>
      </c>
      <c r="E9" s="50">
        <f>Tooted!I10</f>
        <v>0</v>
      </c>
      <c r="F9" s="50">
        <f>Tooted!J10</f>
        <v>0</v>
      </c>
      <c r="G9" s="50">
        <f>Tooted!K10</f>
        <v>0</v>
      </c>
      <c r="H9" s="50">
        <f>Tooted!L10</f>
        <v>0</v>
      </c>
      <c r="I9" s="50">
        <f>Tooted!M10</f>
        <v>0</v>
      </c>
      <c r="J9" s="50">
        <f>Tooted!N10</f>
        <v>0</v>
      </c>
      <c r="K9" s="50">
        <f>Tooted!O10</f>
        <v>0</v>
      </c>
      <c r="L9" s="50">
        <f>Tooted!P10</f>
        <v>0</v>
      </c>
      <c r="M9" s="50">
        <f>Tooted!Q10</f>
        <v>0</v>
      </c>
      <c r="N9" s="153">
        <f>SUM(B9:M9)</f>
        <v>0</v>
      </c>
      <c r="O9" s="50">
        <f>Tooted!S10</f>
        <v>0</v>
      </c>
      <c r="P9" s="50">
        <f>Tooted!T10</f>
        <v>0</v>
      </c>
      <c r="Q9" s="50">
        <f>Tooted!U10</f>
        <v>0</v>
      </c>
      <c r="R9" s="50">
        <f>Tooted!V10</f>
        <v>0</v>
      </c>
      <c r="S9" s="50">
        <f>Tooted!W10</f>
        <v>0</v>
      </c>
      <c r="T9" s="50">
        <f>Tooted!X10</f>
        <v>0</v>
      </c>
      <c r="U9" s="50">
        <f>Tooted!Y10</f>
        <v>0</v>
      </c>
      <c r="V9" s="50">
        <f>Tooted!Z10</f>
        <v>0</v>
      </c>
      <c r="W9" s="50">
        <f>Tooted!AA10</f>
        <v>0</v>
      </c>
      <c r="X9" s="50">
        <f>Tooted!AB10</f>
        <v>0</v>
      </c>
      <c r="Y9" s="50">
        <f>Tooted!AC10</f>
        <v>0</v>
      </c>
      <c r="Z9" s="50">
        <f>Tooted!AD10</f>
        <v>0</v>
      </c>
      <c r="AA9" s="263">
        <f>Tooted!AE10</f>
        <v>0</v>
      </c>
      <c r="AB9" s="263">
        <f>Tooted!AF10</f>
        <v>0</v>
      </c>
      <c r="AC9" s="278"/>
    </row>
    <row r="10" spans="1:29" s="51" customFormat="1" x14ac:dyDescent="0.2">
      <c r="A10" s="53" t="s">
        <v>88</v>
      </c>
      <c r="B10" s="54">
        <f>Tooted!F2</f>
        <v>0</v>
      </c>
      <c r="C10" s="54">
        <f>Tooted!G2</f>
        <v>0</v>
      </c>
      <c r="D10" s="54">
        <f>Tooted!H2</f>
        <v>0</v>
      </c>
      <c r="E10" s="54">
        <f>Tooted!I2</f>
        <v>0</v>
      </c>
      <c r="F10" s="54">
        <f>Tooted!J2</f>
        <v>0</v>
      </c>
      <c r="G10" s="54">
        <f>Tooted!K2</f>
        <v>0</v>
      </c>
      <c r="H10" s="54">
        <f>Tooted!L2</f>
        <v>0</v>
      </c>
      <c r="I10" s="54">
        <f>Tooted!M2</f>
        <v>0</v>
      </c>
      <c r="J10" s="54">
        <f>Tooted!N2</f>
        <v>0</v>
      </c>
      <c r="K10" s="54">
        <f>Tooted!O2</f>
        <v>0</v>
      </c>
      <c r="L10" s="54">
        <f>Tooted!P2</f>
        <v>0</v>
      </c>
      <c r="M10" s="54">
        <f>Tooted!Q2</f>
        <v>0</v>
      </c>
      <c r="N10" s="154">
        <f>SUM(B10:M10)</f>
        <v>0</v>
      </c>
      <c r="O10" s="54">
        <f>Tooted!S2</f>
        <v>0</v>
      </c>
      <c r="P10" s="54">
        <f>Tooted!T2</f>
        <v>0</v>
      </c>
      <c r="Q10" s="54">
        <f>Tooted!U2</f>
        <v>0</v>
      </c>
      <c r="R10" s="54">
        <f>Tooted!V2</f>
        <v>0</v>
      </c>
      <c r="S10" s="54">
        <f>Tooted!W2</f>
        <v>0</v>
      </c>
      <c r="T10" s="54">
        <f>Tooted!X2</f>
        <v>0</v>
      </c>
      <c r="U10" s="54">
        <f>Tooted!Y2</f>
        <v>0</v>
      </c>
      <c r="V10" s="54">
        <f>Tooted!Z2</f>
        <v>0</v>
      </c>
      <c r="W10" s="54">
        <f>Tooted!AA2</f>
        <v>0</v>
      </c>
      <c r="X10" s="54">
        <f>Tooted!AB2</f>
        <v>0</v>
      </c>
      <c r="Y10" s="54">
        <f>Tooted!AC2</f>
        <v>0</v>
      </c>
      <c r="Z10" s="54">
        <f>Tooted!AD2</f>
        <v>0</v>
      </c>
      <c r="AA10" s="264">
        <f>Tooted!AE2</f>
        <v>0</v>
      </c>
      <c r="AB10" s="264">
        <f>Tooted!AF2</f>
        <v>0</v>
      </c>
      <c r="AC10" s="280"/>
    </row>
    <row r="11" spans="1:29" s="51" customFormat="1" x14ac:dyDescent="0.2">
      <c r="A11" s="53" t="s">
        <v>89</v>
      </c>
      <c r="B11" s="54">
        <f>Tooted!F4</f>
        <v>0</v>
      </c>
      <c r="C11" s="54">
        <f>Tooted!G4</f>
        <v>0</v>
      </c>
      <c r="D11" s="54">
        <f>Tooted!H4</f>
        <v>0</v>
      </c>
      <c r="E11" s="54">
        <f>Tooted!I4</f>
        <v>0</v>
      </c>
      <c r="F11" s="54">
        <f>Tooted!J4</f>
        <v>0</v>
      </c>
      <c r="G11" s="54">
        <f>Tooted!K4</f>
        <v>0</v>
      </c>
      <c r="H11" s="54">
        <f>Tooted!L4</f>
        <v>0</v>
      </c>
      <c r="I11" s="54">
        <f>Tooted!M4</f>
        <v>0</v>
      </c>
      <c r="J11" s="54">
        <f>Tooted!N4</f>
        <v>0</v>
      </c>
      <c r="K11" s="54">
        <f>Tooted!O4</f>
        <v>0</v>
      </c>
      <c r="L11" s="54">
        <f>Tooted!P4</f>
        <v>0</v>
      </c>
      <c r="M11" s="54">
        <f>Tooted!Q4</f>
        <v>0</v>
      </c>
      <c r="N11" s="154">
        <f>IF(N7&gt;0,N7/N10,0)</f>
        <v>0</v>
      </c>
      <c r="O11" s="54">
        <f>Tooted!S4</f>
        <v>0</v>
      </c>
      <c r="P11" s="54">
        <f>Tooted!T4</f>
        <v>0</v>
      </c>
      <c r="Q11" s="54">
        <f>Tooted!U4</f>
        <v>0</v>
      </c>
      <c r="R11" s="54">
        <f>Tooted!V4</f>
        <v>0</v>
      </c>
      <c r="S11" s="54">
        <f>Tooted!W4</f>
        <v>0</v>
      </c>
      <c r="T11" s="54">
        <f>Tooted!X4</f>
        <v>0</v>
      </c>
      <c r="U11" s="54">
        <f>Tooted!Y4</f>
        <v>0</v>
      </c>
      <c r="V11" s="54">
        <f>Tooted!Z4</f>
        <v>0</v>
      </c>
      <c r="W11" s="54">
        <f>Tooted!AA4</f>
        <v>0</v>
      </c>
      <c r="X11" s="54">
        <f>Tooted!AB4</f>
        <v>0</v>
      </c>
      <c r="Y11" s="54">
        <f>Tooted!AC4</f>
        <v>0</v>
      </c>
      <c r="Z11" s="54">
        <f>Tooted!AD4</f>
        <v>0</v>
      </c>
      <c r="AA11" s="264">
        <f>Tooted!AE4</f>
        <v>0</v>
      </c>
      <c r="AB11" s="264">
        <f>Tooted!AF4</f>
        <v>0</v>
      </c>
      <c r="AC11" s="280"/>
    </row>
    <row r="12" spans="1:29" s="57" customFormat="1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15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55"/>
      <c r="AB12" s="155"/>
      <c r="AC12" s="155"/>
    </row>
    <row r="13" spans="1:29" s="57" customFormat="1" x14ac:dyDescent="0.2">
      <c r="A13" s="58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155"/>
      <c r="AB13" s="155"/>
      <c r="AC13" s="155"/>
    </row>
    <row r="14" spans="1:29" s="57" customFormat="1" x14ac:dyDescent="0.2">
      <c r="A14" s="49" t="s">
        <v>91</v>
      </c>
      <c r="B14" s="59">
        <f>B7-(B7*'Algandmed '!$B3/100)</f>
        <v>0</v>
      </c>
      <c r="C14" s="59">
        <f>IF(C7&gt;0,(C7-(C7*'Algandmed '!$B3/100)+(B7*'Algandmed '!$B3/100)),(B7*'Algandmed '!$B3/100))</f>
        <v>0</v>
      </c>
      <c r="D14" s="59">
        <f>IF(D7&gt;0,(D7-(D7*'Algandmed '!$B3/100)+(C7*'Algandmed '!$B3/100)),(C7*'Algandmed '!$B3/100))</f>
        <v>0</v>
      </c>
      <c r="E14" s="59">
        <f>IF(E7&gt;0,(E7-(E7*'Algandmed '!$B3/100)+(D7*'Algandmed '!$B3/100)),(D7*'Algandmed '!$B3/100))</f>
        <v>0</v>
      </c>
      <c r="F14" s="59">
        <f>IF(F7&gt;0,(F7-(F7*'Algandmed '!$B3/100)+(E7*'Algandmed '!$B3/100)),(E7*'Algandmed '!$B3/100))</f>
        <v>0</v>
      </c>
      <c r="G14" s="59">
        <f>IF(G7&gt;0,(G7-(G7*'Algandmed '!$B3/100)+(F7*'Algandmed '!$B3/100)),(F7*'Algandmed '!$B3/100))</f>
        <v>0</v>
      </c>
      <c r="H14" s="59">
        <f>IF(H7&gt;0,(H7-(H7*'Algandmed '!$B3/100)+(G7*'Algandmed '!$B3/100)),(G7*'Algandmed '!$B3/100))</f>
        <v>0</v>
      </c>
      <c r="I14" s="59">
        <f>IF(I7&gt;0,(I7-(I7*'Algandmed '!$B3/100)+(H7*'Algandmed '!$B3/100)),(H7*'Algandmed '!$B3/100))</f>
        <v>0</v>
      </c>
      <c r="J14" s="59">
        <f>IF(J7&gt;0,(J7-(J7*'Algandmed '!$B3/100)+(I7*'Algandmed '!$B3/100)),(I7*'Algandmed '!$B3/100))</f>
        <v>0</v>
      </c>
      <c r="K14" s="59">
        <f>IF(K7&gt;0,(K7-(K7*'Algandmed '!$B3/100)+(J7*'Algandmed '!$B3/100)),(J7*'Algandmed '!$B3/100))</f>
        <v>0</v>
      </c>
      <c r="L14" s="59">
        <f>IF(L7&gt;0,(L7-(L7*'Algandmed '!$B3/100)+(K7*'Algandmed '!$B3/100)),(K7*'Algandmed '!$B3/100))</f>
        <v>0</v>
      </c>
      <c r="M14" s="59">
        <f>IF(M7&gt;0,(M7-(M7*'Algandmed '!$B3/100)+(L7*'Algandmed '!$B3/100)),(L7*'Algandmed '!$B3/100))</f>
        <v>0</v>
      </c>
      <c r="N14" s="156">
        <f t="shared" ref="N14:N29" si="15">SUM(B14:M14)</f>
        <v>0</v>
      </c>
      <c r="O14" s="59">
        <f>IF(O7&gt;0,(O7-(O7*'Algandmed '!$B3/100)+(M7*'Algandmed '!$B3/100)),(M7*'Algandmed '!$B3/100))</f>
        <v>0</v>
      </c>
      <c r="P14" s="59">
        <f>IF(P7&gt;0,(P7-(P7*'Algandmed '!$B3/100)+(O7*'Algandmed '!$B3/100)),(O7*'Algandmed '!$B3/100))</f>
        <v>0</v>
      </c>
      <c r="Q14" s="59">
        <f>IF(Q7&gt;0,(Q7-(Q7*'Algandmed '!$B3/100)+(P7*'Algandmed '!$B3/100)),(P7*'Algandmed '!$B3/100))</f>
        <v>0</v>
      </c>
      <c r="R14" s="59">
        <f>IF(R7&gt;0,(R7-(R7*'Algandmed '!$B3/100)+(Q7*'Algandmed '!$B3/100)),(Q7*'Algandmed '!$B3/100))</f>
        <v>0</v>
      </c>
      <c r="S14" s="59">
        <f>IF(S7&gt;0,(S7-(S7*'Algandmed '!$B3/100)+(R7*'Algandmed '!$B3/100)),(R7*'Algandmed '!$B3/100))</f>
        <v>0</v>
      </c>
      <c r="T14" s="59">
        <f>IF(T7&gt;0,(T7-(T7*'Algandmed '!$B3/100)+(S7*'Algandmed '!$B3/100)),(S7*'Algandmed '!$B3/100))</f>
        <v>0</v>
      </c>
      <c r="U14" s="59">
        <f>IF(U7&gt;0,(U7-(U7*'Algandmed '!$B3/100)+(T7*'Algandmed '!$B3/100)),(T7*'Algandmed '!$B3/100))</f>
        <v>0</v>
      </c>
      <c r="V14" s="59">
        <f>IF(V7&gt;0,(V7-(V7*'Algandmed '!$B3/100)+(U7*'Algandmed '!$B3/100)),(U7*'Algandmed '!$B3/100))</f>
        <v>0</v>
      </c>
      <c r="W14" s="59">
        <f>IF(W7&gt;0,(W7-(W7*'Algandmed '!$B3/100)+(V7*'Algandmed '!$B3/100)),(V7*'Algandmed '!$B3/100))</f>
        <v>0</v>
      </c>
      <c r="X14" s="59">
        <f>IF(X7&gt;0,(X7-(X7*'Algandmed '!$B3/100)+(W7*'Algandmed '!$B3/100)),(W7*'Algandmed '!$B3/100))</f>
        <v>0</v>
      </c>
      <c r="Y14" s="59">
        <f>IF(Y7&gt;0,(Y7-(Y7*'Algandmed '!$B3/100)+(X7*'Algandmed '!$B3/100)),(X7*'Algandmed '!$B3/100))</f>
        <v>0</v>
      </c>
      <c r="Z14" s="59">
        <f>IF(Z7&gt;0,(Z7-(Z7*'Algandmed '!$B3/100)+(Y7*'Algandmed '!$B3/100)),(Y7*'Algandmed '!$B3/100))</f>
        <v>0</v>
      </c>
      <c r="AA14" s="265">
        <f>(M7*'Algandmed '!$B3/100)+AA7/12*11+((AA7/12)*(1-'Algandmed '!$C3/100))</f>
        <v>0</v>
      </c>
      <c r="AB14" s="265">
        <f>AB7/12*11+(AB7/12-((AB7/12)*'Algandmed '!$C3/100)+((AA7/12)*'Algandmed '!$D3/100))</f>
        <v>0</v>
      </c>
      <c r="AC14" s="278"/>
    </row>
    <row r="15" spans="1:29" s="57" customFormat="1" x14ac:dyDescent="0.2">
      <c r="A15" s="60" t="s">
        <v>92</v>
      </c>
      <c r="B15" s="59">
        <f>IF('Algandmed '!$B2="jah",B14*B8,0)</f>
        <v>0</v>
      </c>
      <c r="C15" s="59">
        <f>IF('Algandmed '!$B2="jah",C14*C8,0)</f>
        <v>0</v>
      </c>
      <c r="D15" s="59">
        <f>IF('Algandmed '!$B2="jah",D14*D8,0)</f>
        <v>0</v>
      </c>
      <c r="E15" s="59">
        <f>IF('Algandmed '!$B2="jah",E14*E8,0)</f>
        <v>0</v>
      </c>
      <c r="F15" s="59">
        <f>IF('Algandmed '!$B2="jah",F14*F8,0)</f>
        <v>0</v>
      </c>
      <c r="G15" s="59">
        <f>IF('Algandmed '!$B2="jah",G14*G8,0)</f>
        <v>0</v>
      </c>
      <c r="H15" s="59">
        <f>IF('Algandmed '!$B2="jah",H14*H8,0)</f>
        <v>0</v>
      </c>
      <c r="I15" s="59">
        <f>IF('Algandmed '!$B2="jah",I14*I8,0)</f>
        <v>0</v>
      </c>
      <c r="J15" s="59">
        <f>IF('Algandmed '!$B2="jah",J14*J8,0)</f>
        <v>0</v>
      </c>
      <c r="K15" s="59">
        <f>IF('Algandmed '!$B2="jah",K14*K8,0)</f>
        <v>0</v>
      </c>
      <c r="L15" s="59">
        <f>IF('Algandmed '!$B2="jah",L14*L8,0)</f>
        <v>0</v>
      </c>
      <c r="M15" s="59">
        <f>IF('Algandmed '!$B2="jah",M14*M8,0)</f>
        <v>0</v>
      </c>
      <c r="N15" s="156">
        <f t="shared" si="15"/>
        <v>0</v>
      </c>
      <c r="O15" s="59">
        <f>IF('Algandmed '!$B2="jah",O14*O8,0)</f>
        <v>0</v>
      </c>
      <c r="P15" s="59">
        <f>IF('Algandmed '!$B2="jah",P14*P8,0)</f>
        <v>0</v>
      </c>
      <c r="Q15" s="59">
        <f>IF('Algandmed '!$B2="jah",Q14*Q8,0)</f>
        <v>0</v>
      </c>
      <c r="R15" s="59">
        <f>IF('Algandmed '!$B2="jah",R14*R8,0)</f>
        <v>0</v>
      </c>
      <c r="S15" s="59">
        <f>IF('Algandmed '!$B2="jah",S14*S8,0)</f>
        <v>0</v>
      </c>
      <c r="T15" s="59">
        <f>IF('Algandmed '!$B2="jah",T14*T8,0)</f>
        <v>0</v>
      </c>
      <c r="U15" s="59">
        <f>IF('Algandmed '!$B2="jah",U14*U8,0)</f>
        <v>0</v>
      </c>
      <c r="V15" s="59">
        <f>IF('Algandmed '!$B2="jah",V14*V8,0)</f>
        <v>0</v>
      </c>
      <c r="W15" s="59">
        <f>IF('Algandmed '!$B2="jah",W14*W8,0)</f>
        <v>0</v>
      </c>
      <c r="X15" s="59">
        <f>IF('Algandmed '!$B2="jah",X14*X8,0)</f>
        <v>0</v>
      </c>
      <c r="Y15" s="59">
        <f>IF('Algandmed '!$B2="jah",Y14*Y8,0)</f>
        <v>0</v>
      </c>
      <c r="Z15" s="59">
        <f>IF('Algandmed '!$B2="jah",Z14*Z8,0)</f>
        <v>0</v>
      </c>
      <c r="AA15" s="265">
        <f>IF('Algandmed '!C2="jah",AA14*AA8,0)</f>
        <v>0</v>
      </c>
      <c r="AB15" s="265">
        <f>IF('Algandmed '!D2="jah",AB14*AB8,0)</f>
        <v>0</v>
      </c>
      <c r="AC15" s="278"/>
    </row>
    <row r="16" spans="1:29" s="57" customFormat="1" x14ac:dyDescent="0.2">
      <c r="A16" s="60" t="s">
        <v>93</v>
      </c>
      <c r="B16" s="59">
        <f>IF('Algandmed '!$B2="jah",Tooted!F9-Tooted!F9*'Algandmed '!$B3/100,0)</f>
        <v>0</v>
      </c>
      <c r="C16" s="59">
        <f>IF('Algandmed '!$B2="jah",Tooted!G9-Tooted!G9*'Algandmed '!$B3/100+Tooted!F9*'Algandmed '!$B3/100,0)</f>
        <v>0</v>
      </c>
      <c r="D16" s="59">
        <f>IF('Algandmed '!$B2="jah",Tooted!H9-Tooted!H9*'Algandmed '!$B3/100+Tooted!G9*'Algandmed '!$B3/100,0)</f>
        <v>0</v>
      </c>
      <c r="E16" s="59">
        <f>IF('Algandmed '!$B2="jah",Tooted!I9-Tooted!I9*'Algandmed '!$B3/100+Tooted!H9*'Algandmed '!$B3/100,0)</f>
        <v>0</v>
      </c>
      <c r="F16" s="59">
        <f>IF('Algandmed '!$B2="jah",Tooted!J9-Tooted!J9*'Algandmed '!$B3/100+Tooted!I9*'Algandmed '!$B3/100,0)</f>
        <v>0</v>
      </c>
      <c r="G16" s="59">
        <f>IF('Algandmed '!$B2="jah",Tooted!K9-Tooted!K9*'Algandmed '!$B3/100+Tooted!J9*'Algandmed '!$B3/100,0)</f>
        <v>0</v>
      </c>
      <c r="H16" s="59">
        <f>IF('Algandmed '!$B2="jah",Tooted!L9-Tooted!L9*'Algandmed '!$B3/100+Tooted!K9*'Algandmed '!$B3/100,0)</f>
        <v>0</v>
      </c>
      <c r="I16" s="59">
        <f>IF('Algandmed '!$B2="jah",Tooted!M9-Tooted!M9*'Algandmed '!$B3/100+Tooted!L9*'Algandmed '!$B3/100,0)</f>
        <v>0</v>
      </c>
      <c r="J16" s="59">
        <f>IF('Algandmed '!$B2="jah",Tooted!N9-Tooted!N9*'Algandmed '!$B3/100+Tooted!M9*'Algandmed '!$B3/100,0)</f>
        <v>0</v>
      </c>
      <c r="K16" s="59">
        <f>IF('Algandmed '!$B2="jah",Tooted!O9-Tooted!O9*'Algandmed '!$B3/100+Tooted!N9*'Algandmed '!$B3/100,0)</f>
        <v>0</v>
      </c>
      <c r="L16" s="59">
        <f>IF('Algandmed '!$B2="jah",Tooted!P9-Tooted!P9*'Algandmed '!$B3/100+Tooted!O9*'Algandmed '!$B3/100,0)</f>
        <v>0</v>
      </c>
      <c r="M16" s="59">
        <f>IF('Algandmed '!$B2="jah",Tooted!Q9-Tooted!Q9*'Algandmed '!$B3/100+Tooted!P9*'Algandmed '!$B3/100,0)</f>
        <v>0</v>
      </c>
      <c r="N16" s="156">
        <f t="shared" si="15"/>
        <v>0</v>
      </c>
      <c r="O16" s="59">
        <f>IF('Algandmed '!$B2="jah",Tooted!S9-Tooted!S9*'Algandmed '!$B3/100,0)</f>
        <v>0</v>
      </c>
      <c r="P16" s="59">
        <f>IF('Algandmed '!$B2="jah",Tooted!T9-Tooted!T9*'Algandmed '!$B3/100+Tooted!S9*'Algandmed '!$B3/100,0)</f>
        <v>0</v>
      </c>
      <c r="Q16" s="59">
        <f>IF('Algandmed '!$B2="jah",Tooted!U9-Tooted!U9*'Algandmed '!$B3/100+Tooted!T9*'Algandmed '!$B3/100,0)</f>
        <v>0</v>
      </c>
      <c r="R16" s="59">
        <f>IF('Algandmed '!$B2="jah",Tooted!V9-Tooted!V9*'Algandmed '!$B3/100+Tooted!U9*'Algandmed '!$B3/100,0)</f>
        <v>0</v>
      </c>
      <c r="S16" s="59">
        <f>IF('Algandmed '!$B2="jah",Tooted!W9-Tooted!W9*'Algandmed '!$B3/100+Tooted!V9*'Algandmed '!$B3/100,0)</f>
        <v>0</v>
      </c>
      <c r="T16" s="59">
        <f>IF('Algandmed '!$B2="jah",Tooted!X9-Tooted!X9*'Algandmed '!$B3/100+Tooted!W9*'Algandmed '!$B3/100,0)</f>
        <v>0</v>
      </c>
      <c r="U16" s="59">
        <f>IF('Algandmed '!$B2="jah",Tooted!Y9-Tooted!Y9*'Algandmed '!$B3/100+Tooted!X9*'Algandmed '!$B3/100,0)</f>
        <v>0</v>
      </c>
      <c r="V16" s="59">
        <f>IF('Algandmed '!$B2="jah",Tooted!Z9-Tooted!Z9*'Algandmed '!$B3/100+Tooted!Y9*'Algandmed '!$B3/100,0)</f>
        <v>0</v>
      </c>
      <c r="W16" s="59">
        <f>IF('Algandmed '!$B2="jah",Tooted!AA9-Tooted!AA9*'Algandmed '!$B3/100+Tooted!Z9*'Algandmed '!$B3/100,0)</f>
        <v>0</v>
      </c>
      <c r="X16" s="59">
        <f>IF('Algandmed '!$B2="jah",Tooted!AB9-Tooted!AB9*'Algandmed '!$B3/100+Tooted!AA9*'Algandmed '!$B3/100,0)</f>
        <v>0</v>
      </c>
      <c r="Y16" s="59">
        <f>IF('Algandmed '!$B2="jah",Tooted!AC9-Tooted!AC9*'Algandmed '!$B3/100+Tooted!AB9*'Algandmed '!$B3/100,0)</f>
        <v>0</v>
      </c>
      <c r="Z16" s="59">
        <f>IF('Algandmed '!$B2="jah",Tooted!AD9-Tooted!AD9*'Algandmed '!$B3/100+Tooted!AC9*'Algandmed '!$B3/100,0)</f>
        <v>0</v>
      </c>
      <c r="AA16" s="265">
        <f>IF('Algandmed '!C2="jah",Tooted!AE9-Tooted!AE9*'Algandmed '!C3/100+Tooted!Q9*'Algandmed '!B3/100,0)</f>
        <v>0</v>
      </c>
      <c r="AB16" s="265">
        <f>IF('Algandmed '!D2="jah",Tooted!AF9-Tooted!AF9*'Algandmed '!D3/100+Tooted!AE9*'Algandmed '!C3/100,0)</f>
        <v>0</v>
      </c>
      <c r="AC16" s="278"/>
    </row>
    <row r="17" spans="1:29" s="57" customFormat="1" x14ac:dyDescent="0.2">
      <c r="A17" s="60" t="s">
        <v>94</v>
      </c>
      <c r="B17" s="59">
        <f>IF(AND('Algandmed '!$B2="jah",SUM(B15:B16)&gt;=0),B14-SUM(B15:B16),0)</f>
        <v>0</v>
      </c>
      <c r="C17" s="59">
        <f>IF(AND('Algandmed '!$B2="jah",SUM(C15:C16)&gt;=0),C14-SUM(C15:C16),0)</f>
        <v>0</v>
      </c>
      <c r="D17" s="59">
        <f>IF(AND('Algandmed '!$B2="jah",SUM(D15:D16)&gt;=0),D14-SUM(D15:D16),0)</f>
        <v>0</v>
      </c>
      <c r="E17" s="59">
        <f>IF(AND('Algandmed '!$B2="jah",SUM(E15:E16)&gt;=0),E14-SUM(E15:E16),0)</f>
        <v>0</v>
      </c>
      <c r="F17" s="59">
        <f>IF(AND('Algandmed '!$B2="jah",SUM(F15:F16)&gt;=0),F14-SUM(F15:F16),0)</f>
        <v>0</v>
      </c>
      <c r="G17" s="59">
        <f>IF(AND('Algandmed '!$B2="jah",SUM(G15:G16)&gt;=0),G14-SUM(G15:G16),0)</f>
        <v>0</v>
      </c>
      <c r="H17" s="59">
        <f>IF(AND('Algandmed '!$B2="jah",SUM(H15:H16)&gt;=0),H14-SUM(H15:H16),0)</f>
        <v>0</v>
      </c>
      <c r="I17" s="59">
        <f>IF(AND('Algandmed '!$B2="jah",SUM(I15:I16)&gt;=0),I14-SUM(I15:I16),0)</f>
        <v>0</v>
      </c>
      <c r="J17" s="59">
        <f>IF(AND('Algandmed '!$B2="jah",SUM(J15:J16)&gt;=0),J14-SUM(J15:J16),0)</f>
        <v>0</v>
      </c>
      <c r="K17" s="59">
        <f>IF(AND('Algandmed '!$B2="jah",SUM(K15:K16)&gt;=0),K14-SUM(K15:K16),0)</f>
        <v>0</v>
      </c>
      <c r="L17" s="59">
        <f>IF(AND('Algandmed '!$B2="jah",SUM(L15:L16)&gt;=0),L14-SUM(L15:L16),0)</f>
        <v>0</v>
      </c>
      <c r="M17" s="59">
        <f>IF(AND('Algandmed '!$B2="jah",SUM(M15:M16)&gt;=0),M14-SUM(M15:M16),0)</f>
        <v>0</v>
      </c>
      <c r="N17" s="156">
        <f t="shared" si="15"/>
        <v>0</v>
      </c>
      <c r="O17" s="59">
        <f>IF(AND('Algandmed '!$B2="jah",SUM(O15:O16)&gt;=0),O14-SUM(O15:O16),0)</f>
        <v>0</v>
      </c>
      <c r="P17" s="59">
        <f>IF(AND('Algandmed '!$B2="jah",SUM(P15:P16)&gt;=0),P14-SUM(P15:P16),0)</f>
        <v>0</v>
      </c>
      <c r="Q17" s="59">
        <f>IF(AND('Algandmed '!$B2="jah",SUM(Q15:Q16)&gt;=0),Q14-SUM(Q15:Q16),0)</f>
        <v>0</v>
      </c>
      <c r="R17" s="59">
        <f>IF(AND('Algandmed '!$B2="jah",SUM(R15:R16)&gt;=0),R14-SUM(R15:R16),0)</f>
        <v>0</v>
      </c>
      <c r="S17" s="59">
        <f>IF(AND('Algandmed '!$B2="jah",SUM(S15:S16)&gt;=0),S14-SUM(S15:S16),0)</f>
        <v>0</v>
      </c>
      <c r="T17" s="59">
        <f>IF(AND('Algandmed '!$B2="jah",SUM(T15:T16)&gt;=0),T14-SUM(T15:T16),0)</f>
        <v>0</v>
      </c>
      <c r="U17" s="59">
        <f>IF(AND('Algandmed '!$B2="jah",SUM(U15:U16)&gt;=0),U14-SUM(U15:U16),0)</f>
        <v>0</v>
      </c>
      <c r="V17" s="59">
        <f>IF(AND('Algandmed '!$B2="jah",SUM(V15:V16)&gt;=0),V14-SUM(V15:V16),0)</f>
        <v>0</v>
      </c>
      <c r="W17" s="59">
        <f>IF(AND('Algandmed '!$B2="jah",SUM(W15:W16)&gt;=0),W14-SUM(W15:W16),0)</f>
        <v>0</v>
      </c>
      <c r="X17" s="59">
        <f>IF(AND('Algandmed '!$B2="jah",SUM(X15:X16)&gt;=0),X14-SUM(X15:X16),0)</f>
        <v>0</v>
      </c>
      <c r="Y17" s="59">
        <f>IF(AND('Algandmed '!$B2="jah",SUM(Y15:Y16)&gt;=0),Y14-SUM(Y15:Y16),0)</f>
        <v>0</v>
      </c>
      <c r="Z17" s="59">
        <f>IF(AND('Algandmed '!$B2="jah",SUM(Z15:Z16)&gt;=0),Z14-SUM(Z15:Z16),0)</f>
        <v>0</v>
      </c>
      <c r="AA17" s="265">
        <f>IF(AND('Algandmed '!C2="jah",SUM(AA15:AA16)&gt;=0),AA14-SUM(AA15:AA16),0)</f>
        <v>0</v>
      </c>
      <c r="AB17" s="265">
        <f>IF(AND('Algandmed '!D2="jah",SUM(AB15:AB16)&gt;=0),AB14-SUM(AB15:AB16),0)</f>
        <v>0</v>
      </c>
      <c r="AC17" s="278"/>
    </row>
    <row r="18" spans="1:29" s="51" customFormat="1" x14ac:dyDescent="0.2">
      <c r="A18" s="49" t="s">
        <v>95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56">
        <f t="shared" si="15"/>
        <v>0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265">
        <f>IF(AND('Algandmed '!C3="jah",SUM(AA16:AA17)&gt;=0),AA15-SUM(AA16:AA17),0)</f>
        <v>0</v>
      </c>
      <c r="AB18" s="266"/>
      <c r="AC18" s="281"/>
    </row>
    <row r="19" spans="1:29" s="51" customFormat="1" x14ac:dyDescent="0.2">
      <c r="A19" s="62" t="s">
        <v>96</v>
      </c>
      <c r="B19" s="59">
        <f>IF('Algandmed '!$B2="jah",ROUND(B17*0.24+B16*0.13,0),0)</f>
        <v>0</v>
      </c>
      <c r="C19" s="59">
        <f>IF('Algandmed '!$B2="jah",ROUND(C17*0.24+C16*0.13,0),0)</f>
        <v>0</v>
      </c>
      <c r="D19" s="59">
        <f>IF('Algandmed '!$B2="jah",ROUND(D17*0.24+D16*0.13,0),0)</f>
        <v>0</v>
      </c>
      <c r="E19" s="59">
        <f>IF('Algandmed '!$B2="jah",ROUND(E17*0.24+E16*0.13,0),0)</f>
        <v>0</v>
      </c>
      <c r="F19" s="59">
        <f>IF('Algandmed '!$B2="jah",ROUND(F17*0.24+F16*0.13,0),0)</f>
        <v>0</v>
      </c>
      <c r="G19" s="59">
        <f>IF('Algandmed '!$B2="jah",ROUND(G17*0.24+G16*0.13,0),0)</f>
        <v>0</v>
      </c>
      <c r="H19" s="59">
        <f>IF('Algandmed '!$B2="jah",ROUND(H17*0.24+H16*0.13,0),0)</f>
        <v>0</v>
      </c>
      <c r="I19" s="59">
        <f>IF('Algandmed '!$B2="jah",ROUND(I17*0.24+I16*0.13,0),0)</f>
        <v>0</v>
      </c>
      <c r="J19" s="59">
        <f>IF('Algandmed '!$B2="jah",ROUND(J17*0.24+J16*0.13,0),0)</f>
        <v>0</v>
      </c>
      <c r="K19" s="59">
        <f>IF('Algandmed '!$B2="jah",ROUND(K17*0.24+K16*0.13,0),0)</f>
        <v>0</v>
      </c>
      <c r="L19" s="59">
        <f>IF('Algandmed '!$B2="jah",ROUND(L17*0.24+L16*0.13,0),0)</f>
        <v>0</v>
      </c>
      <c r="M19" s="59">
        <f>IF('Algandmed '!$B2="jah",ROUND(M17*0.24+M16*0.13,0),0)</f>
        <v>0</v>
      </c>
      <c r="N19" s="156">
        <f>SUM(B19:M19)</f>
        <v>0</v>
      </c>
      <c r="O19" s="59">
        <f>IF('Algandmed '!$B2="jah",ROUND(O17*0.24+O16*0.13,0),0)</f>
        <v>0</v>
      </c>
      <c r="P19" s="59">
        <f>IF('Algandmed '!$B2="jah",ROUND(P17*0.24+P16*0.13,0),0)</f>
        <v>0</v>
      </c>
      <c r="Q19" s="59">
        <f>IF('Algandmed '!$B2="jah",ROUND(Q17*0.24+Q16*0.13,0),0)</f>
        <v>0</v>
      </c>
      <c r="R19" s="59">
        <f>IF('Algandmed '!$B2="jah",ROUND(R17*0.24+R16*0.13,0),0)</f>
        <v>0</v>
      </c>
      <c r="S19" s="59">
        <f>IF('Algandmed '!$B2="jah",ROUND(S17*0.24+S16*0.13,0),0)</f>
        <v>0</v>
      </c>
      <c r="T19" s="59">
        <f>IF('Algandmed '!$B2="jah",ROUND(T17*0.24+T16*0.13,0),0)</f>
        <v>0</v>
      </c>
      <c r="U19" s="59">
        <f>IF('Algandmed '!$B2="jah",ROUND(U17*0.24+U16*0.13,0),0)</f>
        <v>0</v>
      </c>
      <c r="V19" s="59">
        <f>IF('Algandmed '!$B2="jah",ROUND(V17*0.24+V16*0.13,0),0)</f>
        <v>0</v>
      </c>
      <c r="W19" s="59">
        <f>IF('Algandmed '!$B2="jah",ROUND(W17*0.24+W16*0.13,0),0)</f>
        <v>0</v>
      </c>
      <c r="X19" s="59">
        <f>IF('Algandmed '!$B2="jah",ROUND(X17*0.24+X16*0.13,0),0)</f>
        <v>0</v>
      </c>
      <c r="Y19" s="59">
        <f>IF('Algandmed '!$B2="jah",ROUND(Y17*0.24+Y16*0.13,0),0)</f>
        <v>0</v>
      </c>
      <c r="Z19" s="59">
        <f>IF('Algandmed '!$B2="jah",ROUND(Z17*0.24+Z16*0.13,0),0)</f>
        <v>0</v>
      </c>
      <c r="AA19" s="265">
        <f>IF('Algandmed '!$C2="jah",ROUND(AA17*0.24+AA16*0.13,0),0)</f>
        <v>0</v>
      </c>
      <c r="AB19" s="265">
        <f>IF('Algandmed '!$D2="jah",ROUND(AB17*0.24+AB16*0.13,0),0)</f>
        <v>0</v>
      </c>
      <c r="AC19" s="278"/>
    </row>
    <row r="20" spans="1:29" s="51" customFormat="1" x14ac:dyDescent="0.2">
      <c r="A20" s="49" t="s">
        <v>97</v>
      </c>
      <c r="B20" s="63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156">
        <f t="shared" si="15"/>
        <v>0</v>
      </c>
      <c r="O20" s="63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265">
        <f t="shared" ref="AA20:AA29" si="16">SUM(O20:Z20)</f>
        <v>0</v>
      </c>
      <c r="AB20" s="266"/>
      <c r="AC20" s="281"/>
    </row>
    <row r="21" spans="1:29" s="51" customFormat="1" x14ac:dyDescent="0.2">
      <c r="A21" s="49" t="s">
        <v>98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56">
        <f t="shared" si="15"/>
        <v>0</v>
      </c>
      <c r="O21" s="63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265">
        <f t="shared" si="16"/>
        <v>0</v>
      </c>
      <c r="AB21" s="266"/>
      <c r="AC21" s="281"/>
    </row>
    <row r="22" spans="1:29" s="51" customFormat="1" x14ac:dyDescent="0.2">
      <c r="A22" s="49" t="s">
        <v>99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56">
        <f t="shared" si="15"/>
        <v>0</v>
      </c>
      <c r="O22" s="63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265">
        <f t="shared" si="16"/>
        <v>0</v>
      </c>
      <c r="AB22" s="266"/>
      <c r="AC22" s="281"/>
    </row>
    <row r="23" spans="1:29" s="51" customFormat="1" ht="22.5" x14ac:dyDescent="0.2">
      <c r="A23" s="64" t="s">
        <v>100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56">
        <f t="shared" si="15"/>
        <v>0</v>
      </c>
      <c r="O23" s="63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265">
        <f t="shared" si="16"/>
        <v>0</v>
      </c>
      <c r="AB23" s="266"/>
      <c r="AC23" s="281"/>
    </row>
    <row r="24" spans="1:29" s="51" customFormat="1" x14ac:dyDescent="0.2">
      <c r="A24" s="64" t="s">
        <v>101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56">
        <f t="shared" si="15"/>
        <v>0</v>
      </c>
      <c r="O24" s="6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265">
        <f t="shared" si="16"/>
        <v>0</v>
      </c>
      <c r="AB24" s="266"/>
      <c r="AC24" s="281"/>
    </row>
    <row r="25" spans="1:29" s="51" customFormat="1" x14ac:dyDescent="0.2">
      <c r="A25" s="49" t="s">
        <v>102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56">
        <f t="shared" si="15"/>
        <v>0</v>
      </c>
      <c r="O25" s="63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265">
        <f t="shared" si="16"/>
        <v>0</v>
      </c>
      <c r="AB25" s="266"/>
      <c r="AC25" s="281"/>
    </row>
    <row r="26" spans="1:29" s="171" customFormat="1" x14ac:dyDescent="0.2">
      <c r="A26" s="81" t="s">
        <v>103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70">
        <f>SUM(B26:M26)</f>
        <v>0</v>
      </c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67">
        <f>SUM(O26:Z26)</f>
        <v>0</v>
      </c>
      <c r="AB26" s="268"/>
      <c r="AC26" s="282"/>
    </row>
    <row r="27" spans="1:29" s="51" customFormat="1" x14ac:dyDescent="0.2">
      <c r="A27" s="49" t="s">
        <v>104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56">
        <f>SUM(B27:M27)</f>
        <v>0</v>
      </c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65">
        <f t="shared" si="16"/>
        <v>0</v>
      </c>
      <c r="AB27" s="266"/>
      <c r="AC27" s="281"/>
    </row>
    <row r="28" spans="1:29" s="51" customFormat="1" x14ac:dyDescent="0.2">
      <c r="A28" s="49" t="s">
        <v>105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56">
        <f t="shared" si="15"/>
        <v>0</v>
      </c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65">
        <f>SUM(O28:Z28)</f>
        <v>0</v>
      </c>
      <c r="AB28" s="266"/>
      <c r="AC28" s="281"/>
    </row>
    <row r="29" spans="1:29" s="51" customFormat="1" x14ac:dyDescent="0.2">
      <c r="A29" s="49" t="s">
        <v>106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56">
        <f t="shared" si="15"/>
        <v>0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265">
        <f t="shared" si="16"/>
        <v>0</v>
      </c>
      <c r="AB29" s="266"/>
      <c r="AC29" s="281"/>
    </row>
    <row r="30" spans="1:29" s="66" customFormat="1" x14ac:dyDescent="0.2">
      <c r="A30" s="65" t="s">
        <v>107</v>
      </c>
      <c r="B30" s="59">
        <f t="shared" ref="B30:H30" si="17">B14+SUM(B18:B29)</f>
        <v>0</v>
      </c>
      <c r="C30" s="59">
        <f t="shared" si="17"/>
        <v>0</v>
      </c>
      <c r="D30" s="59">
        <f t="shared" si="17"/>
        <v>0</v>
      </c>
      <c r="E30" s="59">
        <f t="shared" si="17"/>
        <v>0</v>
      </c>
      <c r="F30" s="59">
        <f t="shared" si="17"/>
        <v>0</v>
      </c>
      <c r="G30" s="59">
        <f t="shared" si="17"/>
        <v>0</v>
      </c>
      <c r="H30" s="59">
        <f t="shared" si="17"/>
        <v>0</v>
      </c>
      <c r="I30" s="59">
        <f>I14+SUM(I18:I29)</f>
        <v>0</v>
      </c>
      <c r="J30" s="59">
        <f>J14+SUM(J18:J29)</f>
        <v>0</v>
      </c>
      <c r="K30" s="59">
        <f>K14+SUM(K18:K29)</f>
        <v>0</v>
      </c>
      <c r="L30" s="59">
        <f>L14+SUM(L18:L29)</f>
        <v>0</v>
      </c>
      <c r="M30" s="59">
        <f>M14+SUM(M18:M29)</f>
        <v>0</v>
      </c>
      <c r="N30" s="156">
        <f>IF((SUM(N14:N29)-SUM(N15:N17))=SUM(B30:M30),SUM(B30:M30),"viga")</f>
        <v>0</v>
      </c>
      <c r="O30" s="59">
        <f>O14+SUM(O18:O29)</f>
        <v>0</v>
      </c>
      <c r="P30" s="59">
        <f>P14+SUM(P18:P29)</f>
        <v>0</v>
      </c>
      <c r="Q30" s="59">
        <f t="shared" ref="Q30:U30" si="18">Q14+SUM(Q18:Q29)</f>
        <v>0</v>
      </c>
      <c r="R30" s="59">
        <f t="shared" si="18"/>
        <v>0</v>
      </c>
      <c r="S30" s="59">
        <f t="shared" si="18"/>
        <v>0</v>
      </c>
      <c r="T30" s="59">
        <f t="shared" si="18"/>
        <v>0</v>
      </c>
      <c r="U30" s="59">
        <f t="shared" si="18"/>
        <v>0</v>
      </c>
      <c r="V30" s="59">
        <f>V14+SUM(V18:V29)</f>
        <v>0</v>
      </c>
      <c r="W30" s="59">
        <f>W14+SUM(W18:W29)</f>
        <v>0</v>
      </c>
      <c r="X30" s="59">
        <f>X14+SUM(X18:X29)</f>
        <v>0</v>
      </c>
      <c r="Y30" s="59">
        <f>Y14+SUM(Y18:Y29)</f>
        <v>0</v>
      </c>
      <c r="Z30" s="59">
        <f>Z14+SUM(Z18:Z29)</f>
        <v>0</v>
      </c>
      <c r="AA30" s="265">
        <f>SUM(AA14:AA29)-SUM(AA15:AA17)</f>
        <v>0</v>
      </c>
      <c r="AB30" s="265">
        <f>SUM(AB14:AB29)-SUM(AB15:AB17)</f>
        <v>0</v>
      </c>
      <c r="AC30" s="278"/>
    </row>
    <row r="31" spans="1:29" s="44" customFormat="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</row>
    <row r="32" spans="1:29" x14ac:dyDescent="0.2">
      <c r="A32" s="58" t="s">
        <v>108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</row>
    <row r="33" spans="1:29" x14ac:dyDescent="0.2">
      <c r="A33" s="69" t="s">
        <v>109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</row>
    <row r="34" spans="1:29" x14ac:dyDescent="0.2">
      <c r="A34" s="44" t="s">
        <v>110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spans="1:29" ht="22.5" x14ac:dyDescent="0.2">
      <c r="A35" s="64" t="s">
        <v>111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56">
        <f t="shared" ref="N35:N41" si="19">SUM(B35:M35)</f>
        <v>0</v>
      </c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5">
        <f t="shared" ref="AA35" si="20">SUM(O35:Z35)</f>
        <v>0</v>
      </c>
      <c r="AB35" s="266"/>
      <c r="AC35" s="281"/>
    </row>
    <row r="36" spans="1:29" ht="22.5" x14ac:dyDescent="0.2">
      <c r="A36" s="64" t="s">
        <v>112</v>
      </c>
      <c r="B36" s="54">
        <f t="shared" ref="B36:M36" si="21">IF(B23&gt;0,B23,0)</f>
        <v>0</v>
      </c>
      <c r="C36" s="54">
        <f t="shared" si="21"/>
        <v>0</v>
      </c>
      <c r="D36" s="54">
        <f t="shared" si="21"/>
        <v>0</v>
      </c>
      <c r="E36" s="54">
        <f t="shared" si="21"/>
        <v>0</v>
      </c>
      <c r="F36" s="54">
        <f t="shared" si="21"/>
        <v>0</v>
      </c>
      <c r="G36" s="54">
        <f t="shared" si="21"/>
        <v>0</v>
      </c>
      <c r="H36" s="54">
        <f t="shared" si="21"/>
        <v>0</v>
      </c>
      <c r="I36" s="54">
        <f t="shared" si="21"/>
        <v>0</v>
      </c>
      <c r="J36" s="54">
        <f t="shared" si="21"/>
        <v>0</v>
      </c>
      <c r="K36" s="54">
        <f t="shared" si="21"/>
        <v>0</v>
      </c>
      <c r="L36" s="54">
        <f t="shared" si="21"/>
        <v>0</v>
      </c>
      <c r="M36" s="54">
        <f t="shared" si="21"/>
        <v>0</v>
      </c>
      <c r="N36" s="156">
        <f t="shared" si="19"/>
        <v>0</v>
      </c>
      <c r="O36" s="54">
        <f t="shared" ref="O36:Z36" si="22">IF(O23&gt;0,O23,0)</f>
        <v>0</v>
      </c>
      <c r="P36" s="54">
        <f t="shared" si="22"/>
        <v>0</v>
      </c>
      <c r="Q36" s="54">
        <f t="shared" si="22"/>
        <v>0</v>
      </c>
      <c r="R36" s="54">
        <f t="shared" si="22"/>
        <v>0</v>
      </c>
      <c r="S36" s="54">
        <f t="shared" si="22"/>
        <v>0</v>
      </c>
      <c r="T36" s="54">
        <f t="shared" si="22"/>
        <v>0</v>
      </c>
      <c r="U36" s="54">
        <f t="shared" si="22"/>
        <v>0</v>
      </c>
      <c r="V36" s="54">
        <f t="shared" si="22"/>
        <v>0</v>
      </c>
      <c r="W36" s="54">
        <f t="shared" si="22"/>
        <v>0</v>
      </c>
      <c r="X36" s="54">
        <f t="shared" si="22"/>
        <v>0</v>
      </c>
      <c r="Y36" s="54">
        <f t="shared" si="22"/>
        <v>0</v>
      </c>
      <c r="Z36" s="54">
        <f t="shared" si="22"/>
        <v>0</v>
      </c>
      <c r="AA36" s="264">
        <f t="shared" ref="AA36:AB37" si="23">IF(AA23&gt;0,AA23,0)</f>
        <v>0</v>
      </c>
      <c r="AB36" s="264">
        <f t="shared" si="23"/>
        <v>0</v>
      </c>
      <c r="AC36" s="280"/>
    </row>
    <row r="37" spans="1:29" x14ac:dyDescent="0.2">
      <c r="A37" s="64" t="s">
        <v>113</v>
      </c>
      <c r="B37" s="54">
        <f>IF(B24&gt;0,B24,0)</f>
        <v>0</v>
      </c>
      <c r="C37" s="54">
        <f t="shared" ref="C37:N37" si="24">IF(C24&gt;0,C24,0)</f>
        <v>0</v>
      </c>
      <c r="D37" s="54">
        <f t="shared" si="24"/>
        <v>0</v>
      </c>
      <c r="E37" s="54">
        <f t="shared" si="24"/>
        <v>0</v>
      </c>
      <c r="F37" s="54">
        <f t="shared" si="24"/>
        <v>0</v>
      </c>
      <c r="G37" s="54">
        <f t="shared" si="24"/>
        <v>0</v>
      </c>
      <c r="H37" s="54">
        <f t="shared" si="24"/>
        <v>0</v>
      </c>
      <c r="I37" s="54">
        <f t="shared" si="24"/>
        <v>0</v>
      </c>
      <c r="J37" s="54">
        <f t="shared" si="24"/>
        <v>0</v>
      </c>
      <c r="K37" s="54">
        <f t="shared" si="24"/>
        <v>0</v>
      </c>
      <c r="L37" s="54">
        <f t="shared" si="24"/>
        <v>0</v>
      </c>
      <c r="M37" s="54">
        <f t="shared" si="24"/>
        <v>0</v>
      </c>
      <c r="N37" s="154">
        <f t="shared" si="24"/>
        <v>0</v>
      </c>
      <c r="O37" s="54">
        <f>IF(O24&gt;0,O24,0)</f>
        <v>0</v>
      </c>
      <c r="P37" s="54">
        <f t="shared" ref="P37:Z37" si="25">IF(P24&gt;0,P24,0)</f>
        <v>0</v>
      </c>
      <c r="Q37" s="54">
        <f t="shared" si="25"/>
        <v>0</v>
      </c>
      <c r="R37" s="54">
        <f t="shared" si="25"/>
        <v>0</v>
      </c>
      <c r="S37" s="54">
        <f t="shared" si="25"/>
        <v>0</v>
      </c>
      <c r="T37" s="54">
        <f t="shared" si="25"/>
        <v>0</v>
      </c>
      <c r="U37" s="54">
        <f t="shared" si="25"/>
        <v>0</v>
      </c>
      <c r="V37" s="54">
        <f t="shared" si="25"/>
        <v>0</v>
      </c>
      <c r="W37" s="54">
        <f t="shared" si="25"/>
        <v>0</v>
      </c>
      <c r="X37" s="54">
        <f t="shared" si="25"/>
        <v>0</v>
      </c>
      <c r="Y37" s="54">
        <f t="shared" si="25"/>
        <v>0</v>
      </c>
      <c r="Z37" s="54">
        <f t="shared" si="25"/>
        <v>0</v>
      </c>
      <c r="AA37" s="264">
        <f t="shared" si="23"/>
        <v>0</v>
      </c>
      <c r="AB37" s="264">
        <f t="shared" si="23"/>
        <v>0</v>
      </c>
      <c r="AC37" s="280"/>
    </row>
    <row r="38" spans="1:29" ht="22.5" x14ac:dyDescent="0.2">
      <c r="A38" s="70" t="s">
        <v>114</v>
      </c>
      <c r="B38" s="54">
        <f>IF(B27&gt;0,B27,0)</f>
        <v>0</v>
      </c>
      <c r="C38" s="54">
        <f t="shared" ref="C38:AB38" si="26">IF(C27&gt;0,C27,0)</f>
        <v>0</v>
      </c>
      <c r="D38" s="54">
        <f t="shared" si="26"/>
        <v>0</v>
      </c>
      <c r="E38" s="54">
        <f t="shared" si="26"/>
        <v>0</v>
      </c>
      <c r="F38" s="54">
        <f t="shared" si="26"/>
        <v>0</v>
      </c>
      <c r="G38" s="54">
        <f t="shared" si="26"/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 t="shared" si="26"/>
        <v>0</v>
      </c>
      <c r="L38" s="54">
        <f t="shared" si="26"/>
        <v>0</v>
      </c>
      <c r="M38" s="54">
        <f t="shared" si="26"/>
        <v>0</v>
      </c>
      <c r="N38" s="156">
        <f t="shared" si="19"/>
        <v>0</v>
      </c>
      <c r="O38" s="54">
        <f>IF(O27&gt;0,O27,0)</f>
        <v>0</v>
      </c>
      <c r="P38" s="54">
        <f t="shared" ref="P38:Z38" si="27">IF(P27&gt;0,P27,0)</f>
        <v>0</v>
      </c>
      <c r="Q38" s="54">
        <f t="shared" si="27"/>
        <v>0</v>
      </c>
      <c r="R38" s="54">
        <f t="shared" si="27"/>
        <v>0</v>
      </c>
      <c r="S38" s="54">
        <f t="shared" si="27"/>
        <v>0</v>
      </c>
      <c r="T38" s="54">
        <f t="shared" si="27"/>
        <v>0</v>
      </c>
      <c r="U38" s="54">
        <f t="shared" si="27"/>
        <v>0</v>
      </c>
      <c r="V38" s="54">
        <f t="shared" si="27"/>
        <v>0</v>
      </c>
      <c r="W38" s="54">
        <f t="shared" si="27"/>
        <v>0</v>
      </c>
      <c r="X38" s="54">
        <f t="shared" si="27"/>
        <v>0</v>
      </c>
      <c r="Y38" s="54">
        <f t="shared" si="27"/>
        <v>0</v>
      </c>
      <c r="Z38" s="54">
        <f t="shared" si="27"/>
        <v>0</v>
      </c>
      <c r="AA38" s="264">
        <f t="shared" si="26"/>
        <v>0</v>
      </c>
      <c r="AB38" s="264">
        <f t="shared" si="26"/>
        <v>0</v>
      </c>
      <c r="AC38" s="280"/>
    </row>
    <row r="39" spans="1:29" ht="22.5" x14ac:dyDescent="0.2">
      <c r="A39" s="64" t="s">
        <v>115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56">
        <f t="shared" si="19"/>
        <v>0</v>
      </c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5">
        <f>SUM(O39:Z39)</f>
        <v>0</v>
      </c>
      <c r="AB39" s="266"/>
      <c r="AC39" s="281"/>
    </row>
    <row r="40" spans="1:29" x14ac:dyDescent="0.2">
      <c r="A40" s="49" t="s">
        <v>116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56">
        <f t="shared" si="19"/>
        <v>0</v>
      </c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5">
        <f t="shared" ref="AA40:AA41" si="28">SUM(O40:Z40)</f>
        <v>0</v>
      </c>
      <c r="AB40" s="266"/>
      <c r="AC40" s="281"/>
    </row>
    <row r="41" spans="1:29" x14ac:dyDescent="0.2">
      <c r="A41" s="49" t="s">
        <v>117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56">
        <f t="shared" si="19"/>
        <v>0</v>
      </c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5">
        <f t="shared" si="28"/>
        <v>0</v>
      </c>
      <c r="AB41" s="266"/>
      <c r="AC41" s="281"/>
    </row>
    <row r="42" spans="1:29" ht="22.5" x14ac:dyDescent="0.2">
      <c r="A42" s="71" t="s">
        <v>118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57"/>
      <c r="AB42" s="157"/>
      <c r="AC42" s="157"/>
    </row>
    <row r="43" spans="1:29" ht="22.5" x14ac:dyDescent="0.2">
      <c r="A43" s="70" t="s">
        <v>119</v>
      </c>
      <c r="B43" s="73">
        <f>IF(B28&gt;0,B28,0)</f>
        <v>0</v>
      </c>
      <c r="C43" s="73">
        <f t="shared" ref="C43:M43" si="29">IF(C28&gt;0,C28,0)</f>
        <v>0</v>
      </c>
      <c r="D43" s="73">
        <f t="shared" si="29"/>
        <v>0</v>
      </c>
      <c r="E43" s="73">
        <f t="shared" si="29"/>
        <v>0</v>
      </c>
      <c r="F43" s="73">
        <f t="shared" si="29"/>
        <v>0</v>
      </c>
      <c r="G43" s="73">
        <f t="shared" si="29"/>
        <v>0</v>
      </c>
      <c r="H43" s="73">
        <f t="shared" si="29"/>
        <v>0</v>
      </c>
      <c r="I43" s="73">
        <f t="shared" si="29"/>
        <v>0</v>
      </c>
      <c r="J43" s="73">
        <f t="shared" si="29"/>
        <v>0</v>
      </c>
      <c r="K43" s="73">
        <f t="shared" si="29"/>
        <v>0</v>
      </c>
      <c r="L43" s="73">
        <f t="shared" si="29"/>
        <v>0</v>
      </c>
      <c r="M43" s="73">
        <f t="shared" si="29"/>
        <v>0</v>
      </c>
      <c r="N43" s="158">
        <f>SUM(B43:M43)</f>
        <v>0</v>
      </c>
      <c r="O43" s="73">
        <f>IF(O28&gt;0,O28,0)</f>
        <v>0</v>
      </c>
      <c r="P43" s="73">
        <f t="shared" ref="P43:Z43" si="30">IF(P28&gt;0,P28,0)</f>
        <v>0</v>
      </c>
      <c r="Q43" s="73">
        <f t="shared" si="30"/>
        <v>0</v>
      </c>
      <c r="R43" s="73">
        <f t="shared" si="30"/>
        <v>0</v>
      </c>
      <c r="S43" s="73">
        <f t="shared" si="30"/>
        <v>0</v>
      </c>
      <c r="T43" s="73">
        <f t="shared" si="30"/>
        <v>0</v>
      </c>
      <c r="U43" s="73">
        <f t="shared" si="30"/>
        <v>0</v>
      </c>
      <c r="V43" s="73">
        <f t="shared" si="30"/>
        <v>0</v>
      </c>
      <c r="W43" s="73">
        <f t="shared" si="30"/>
        <v>0</v>
      </c>
      <c r="X43" s="73">
        <f t="shared" si="30"/>
        <v>0</v>
      </c>
      <c r="Y43" s="73">
        <f t="shared" si="30"/>
        <v>0</v>
      </c>
      <c r="Z43" s="73">
        <f t="shared" si="30"/>
        <v>0</v>
      </c>
      <c r="AA43" s="269">
        <f>IF(AA28&gt;0,AA28,0)</f>
        <v>0</v>
      </c>
      <c r="AB43" s="269">
        <f>IF(AB28&gt;0,AB28,0)</f>
        <v>0</v>
      </c>
      <c r="AC43" s="283"/>
    </row>
    <row r="44" spans="1:29" x14ac:dyDescent="0.2">
      <c r="A44" s="49" t="s">
        <v>120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56">
        <f>SUM(B44:M44)</f>
        <v>0</v>
      </c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5">
        <f>SUM(O44:Z44)</f>
        <v>0</v>
      </c>
      <c r="AB44" s="266"/>
      <c r="AC44" s="281"/>
    </row>
    <row r="45" spans="1:29" x14ac:dyDescent="0.2">
      <c r="A45" s="7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</row>
    <row r="46" spans="1:29" x14ac:dyDescent="0.2">
      <c r="A46" s="75" t="s">
        <v>121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</row>
    <row r="47" spans="1:29" x14ac:dyDescent="0.2">
      <c r="A47" s="44" t="s">
        <v>122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</row>
    <row r="48" spans="1:29" x14ac:dyDescent="0.2">
      <c r="A48" s="49" t="s">
        <v>123</v>
      </c>
      <c r="B48" s="76">
        <f>Tooted!F8</f>
        <v>0</v>
      </c>
      <c r="C48" s="76">
        <f>Tooted!G8</f>
        <v>0</v>
      </c>
      <c r="D48" s="76">
        <f>Tooted!H8</f>
        <v>0</v>
      </c>
      <c r="E48" s="76">
        <f>Tooted!I8</f>
        <v>0</v>
      </c>
      <c r="F48" s="76">
        <f>Tooted!J8</f>
        <v>0</v>
      </c>
      <c r="G48" s="76">
        <f>Tooted!K8</f>
        <v>0</v>
      </c>
      <c r="H48" s="76">
        <f>Tooted!L8</f>
        <v>0</v>
      </c>
      <c r="I48" s="76">
        <f>Tooted!M8</f>
        <v>0</v>
      </c>
      <c r="J48" s="76">
        <f>Tooted!N8</f>
        <v>0</v>
      </c>
      <c r="K48" s="76">
        <f>Tooted!O8</f>
        <v>0</v>
      </c>
      <c r="L48" s="76">
        <f>Tooted!P8</f>
        <v>0</v>
      </c>
      <c r="M48" s="76">
        <f>Tooted!Q8</f>
        <v>0</v>
      </c>
      <c r="N48" s="156">
        <f>SUM(B48:M48)</f>
        <v>0</v>
      </c>
      <c r="O48" s="76">
        <f>Tooted!S8</f>
        <v>0</v>
      </c>
      <c r="P48" s="76">
        <f>Tooted!T8</f>
        <v>0</v>
      </c>
      <c r="Q48" s="76">
        <f>Tooted!U8</f>
        <v>0</v>
      </c>
      <c r="R48" s="76">
        <f>Tooted!V8</f>
        <v>0</v>
      </c>
      <c r="S48" s="76">
        <f>Tooted!W8</f>
        <v>0</v>
      </c>
      <c r="T48" s="76">
        <f>Tooted!X8</f>
        <v>0</v>
      </c>
      <c r="U48" s="76">
        <f>Tooted!Y8</f>
        <v>0</v>
      </c>
      <c r="V48" s="76">
        <f>Tooted!Z8</f>
        <v>0</v>
      </c>
      <c r="W48" s="76">
        <f>Tooted!AA8</f>
        <v>0</v>
      </c>
      <c r="X48" s="76">
        <f>Tooted!AB8</f>
        <v>0</v>
      </c>
      <c r="Y48" s="76">
        <f>Tooted!AC8</f>
        <v>0</v>
      </c>
      <c r="Z48" s="76">
        <f>Tooted!AD8</f>
        <v>0</v>
      </c>
      <c r="AA48" s="270">
        <f>Tooted!AE8</f>
        <v>0</v>
      </c>
      <c r="AB48" s="270">
        <f>Tooted!AF8</f>
        <v>0</v>
      </c>
      <c r="AC48" s="278"/>
    </row>
    <row r="49" spans="1:29" x14ac:dyDescent="0.2">
      <c r="A49" s="49" t="s">
        <v>124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56">
        <f>SUM(B49:M49)</f>
        <v>0</v>
      </c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5">
        <f>SUM(O49:Z49)</f>
        <v>0</v>
      </c>
      <c r="AB49" s="266"/>
      <c r="AC49" s="281"/>
    </row>
    <row r="50" spans="1:29" x14ac:dyDescent="0.2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57"/>
      <c r="AB50" s="157"/>
      <c r="AC50" s="157"/>
    </row>
    <row r="51" spans="1:29" x14ac:dyDescent="0.2">
      <c r="A51" s="7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</row>
    <row r="52" spans="1:29" x14ac:dyDescent="0.2">
      <c r="A52" s="44" t="s">
        <v>125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ht="11.85" customHeight="1" x14ac:dyDescent="0.2">
      <c r="A53" s="49" t="s">
        <v>126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56">
        <f>SUM(B53:M53)</f>
        <v>0</v>
      </c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5">
        <f>SUM(O53:Z53)</f>
        <v>0</v>
      </c>
      <c r="AB53" s="266"/>
      <c r="AC53" s="281"/>
    </row>
    <row r="54" spans="1:29" ht="11.85" customHeight="1" x14ac:dyDescent="0.2">
      <c r="A54" s="49" t="s">
        <v>127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56">
        <f>SUM(B54:M54)</f>
        <v>0</v>
      </c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5">
        <f>SUM(O54:Z54)</f>
        <v>0</v>
      </c>
      <c r="AB54" s="266"/>
      <c r="AC54" s="281"/>
    </row>
    <row r="55" spans="1:29" ht="11.85" customHeight="1" x14ac:dyDescent="0.2">
      <c r="A55" s="49" t="s">
        <v>128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56">
        <f>SUM(B55:M55)</f>
        <v>0</v>
      </c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5">
        <f>SUM(O55:Z55)</f>
        <v>0</v>
      </c>
      <c r="AB55" s="266"/>
      <c r="AC55" s="281"/>
    </row>
    <row r="56" spans="1:29" ht="3" customHeight="1" x14ac:dyDescent="0.2">
      <c r="A56" s="7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2">
        <f>SUM(B56:M56)</f>
        <v>0</v>
      </c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20"/>
      <c r="AB56" s="120"/>
      <c r="AC56" s="120"/>
    </row>
    <row r="57" spans="1:29" x14ac:dyDescent="0.2">
      <c r="A57" s="78" t="s">
        <v>129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20"/>
      <c r="AB57" s="120"/>
      <c r="AC57" s="120"/>
    </row>
    <row r="58" spans="1:29" x14ac:dyDescent="0.2">
      <c r="A58" s="79" t="s">
        <v>130</v>
      </c>
      <c r="B58" s="80">
        <f>IF(B25&gt;0,B25,0)</f>
        <v>0</v>
      </c>
      <c r="C58" s="80">
        <f t="shared" ref="C58:M58" si="31">IF(C25&gt;0,C25,0)</f>
        <v>0</v>
      </c>
      <c r="D58" s="80">
        <f t="shared" si="31"/>
        <v>0</v>
      </c>
      <c r="E58" s="80">
        <f t="shared" si="31"/>
        <v>0</v>
      </c>
      <c r="F58" s="80">
        <f t="shared" si="31"/>
        <v>0</v>
      </c>
      <c r="G58" s="80">
        <f t="shared" si="31"/>
        <v>0</v>
      </c>
      <c r="H58" s="80">
        <f>IF(H25&gt;0,H25,0)</f>
        <v>0</v>
      </c>
      <c r="I58" s="80">
        <f t="shared" si="31"/>
        <v>0</v>
      </c>
      <c r="J58" s="80">
        <f t="shared" si="31"/>
        <v>0</v>
      </c>
      <c r="K58" s="80">
        <f t="shared" si="31"/>
        <v>0</v>
      </c>
      <c r="L58" s="80">
        <f t="shared" si="31"/>
        <v>0</v>
      </c>
      <c r="M58" s="80">
        <f t="shared" si="31"/>
        <v>0</v>
      </c>
      <c r="N58" s="156">
        <f>SUM(B58:M58)</f>
        <v>0</v>
      </c>
      <c r="O58" s="80">
        <f>IF(O25&gt;0,O25,0)</f>
        <v>0</v>
      </c>
      <c r="P58" s="80">
        <f t="shared" ref="P58:Y58" si="32">IF(P25&gt;0,P25,0)</f>
        <v>0</v>
      </c>
      <c r="Q58" s="80">
        <f>IF(Q25&gt;0,Q25,0)</f>
        <v>0</v>
      </c>
      <c r="R58" s="80">
        <f>IF(R25&gt;0,R25,0)</f>
        <v>0</v>
      </c>
      <c r="S58" s="80">
        <f>IF(S25&gt;0,S25,0)</f>
        <v>0</v>
      </c>
      <c r="T58" s="80">
        <f t="shared" si="32"/>
        <v>0</v>
      </c>
      <c r="U58" s="80">
        <f t="shared" si="32"/>
        <v>0</v>
      </c>
      <c r="V58" s="80">
        <f t="shared" si="32"/>
        <v>0</v>
      </c>
      <c r="W58" s="80">
        <f t="shared" si="32"/>
        <v>0</v>
      </c>
      <c r="X58" s="80">
        <f t="shared" si="32"/>
        <v>0</v>
      </c>
      <c r="Y58" s="80">
        <f t="shared" si="32"/>
        <v>0</v>
      </c>
      <c r="Z58" s="80">
        <f>IF(Z25&gt;0,Z25,0)</f>
        <v>0</v>
      </c>
      <c r="AA58" s="271">
        <f>IF(AA25&gt;0,AA25,0)</f>
        <v>0</v>
      </c>
      <c r="AB58" s="271">
        <f>IF(AB25&gt;0,AB25,0)</f>
        <v>0</v>
      </c>
      <c r="AC58" s="284"/>
    </row>
    <row r="59" spans="1:29" x14ac:dyDescent="0.2">
      <c r="A59" s="66" t="s">
        <v>131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29" x14ac:dyDescent="0.2">
      <c r="A60" s="49" t="s">
        <v>132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56">
        <f>SUM(B60:M60)</f>
        <v>0</v>
      </c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65">
        <f>SUM(O60:Z60)</f>
        <v>0</v>
      </c>
      <c r="AB60" s="266"/>
      <c r="AC60" s="281"/>
    </row>
    <row r="61" spans="1:29" x14ac:dyDescent="0.2">
      <c r="A61" s="49" t="s">
        <v>133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56">
        <f t="shared" ref="N61:N66" si="33">SUM(B61:M61)</f>
        <v>0</v>
      </c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65">
        <f t="shared" ref="AA61:AA66" si="34">SUM(O61:Z61)</f>
        <v>0</v>
      </c>
      <c r="AB61" s="266"/>
      <c r="AC61" s="281"/>
    </row>
    <row r="62" spans="1:29" x14ac:dyDescent="0.2">
      <c r="A62" s="49" t="s">
        <v>134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56">
        <f t="shared" si="33"/>
        <v>0</v>
      </c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65">
        <f t="shared" si="34"/>
        <v>0</v>
      </c>
      <c r="AB62" s="266"/>
      <c r="AC62" s="281"/>
    </row>
    <row r="63" spans="1:29" ht="11.1" customHeight="1" x14ac:dyDescent="0.2">
      <c r="A63" s="81" t="s">
        <v>135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56">
        <f t="shared" si="33"/>
        <v>0</v>
      </c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65">
        <f t="shared" si="34"/>
        <v>0</v>
      </c>
      <c r="AB63" s="266"/>
      <c r="AC63" s="281"/>
    </row>
    <row r="64" spans="1:29" x14ac:dyDescent="0.2">
      <c r="A64" s="49" t="s">
        <v>136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56">
        <f t="shared" si="33"/>
        <v>0</v>
      </c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65">
        <f t="shared" si="34"/>
        <v>0</v>
      </c>
      <c r="AB64" s="266"/>
      <c r="AC64" s="281"/>
    </row>
    <row r="65" spans="1:29" x14ac:dyDescent="0.2">
      <c r="A65" s="49" t="s">
        <v>137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56">
        <f t="shared" si="33"/>
        <v>0</v>
      </c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65">
        <f t="shared" si="34"/>
        <v>0</v>
      </c>
      <c r="AB65" s="266"/>
      <c r="AC65" s="281"/>
    </row>
    <row r="66" spans="1:29" x14ac:dyDescent="0.2">
      <c r="A66" s="49" t="s">
        <v>138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56">
        <f t="shared" si="33"/>
        <v>0</v>
      </c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65">
        <f t="shared" si="34"/>
        <v>0</v>
      </c>
      <c r="AB66" s="266"/>
      <c r="AC66" s="281"/>
    </row>
    <row r="67" spans="1:29" x14ac:dyDescent="0.2">
      <c r="A67" s="66" t="s">
        <v>139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57"/>
      <c r="AC67" s="157"/>
    </row>
    <row r="68" spans="1:29" x14ac:dyDescent="0.2">
      <c r="A68" s="49" t="s">
        <v>140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156">
        <f>SUM(B68:M68)</f>
        <v>0</v>
      </c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65">
        <f>SUM(O68:Z68)</f>
        <v>0</v>
      </c>
      <c r="AB68" s="266"/>
      <c r="AC68" s="281"/>
    </row>
    <row r="69" spans="1:29" x14ac:dyDescent="0.2">
      <c r="A69" s="49" t="s">
        <v>141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56">
        <f>SUM(B69:M69)</f>
        <v>0</v>
      </c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65">
        <f>SUM(O69:Z69)</f>
        <v>0</v>
      </c>
      <c r="AB69" s="266"/>
      <c r="AC69" s="281"/>
    </row>
    <row r="70" spans="1:29" x14ac:dyDescent="0.2">
      <c r="A70" s="49" t="s">
        <v>142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56">
        <f>SUM(B70:M70)</f>
        <v>0</v>
      </c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65">
        <f>SUM(O70:Z70)</f>
        <v>0</v>
      </c>
      <c r="AB70" s="266"/>
      <c r="AC70" s="281"/>
    </row>
    <row r="71" spans="1:29" x14ac:dyDescent="0.2">
      <c r="A71" s="49" t="s">
        <v>143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156">
        <f>SUM(B71:M71)</f>
        <v>0</v>
      </c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65">
        <f>SUM(O71:Z71)</f>
        <v>0</v>
      </c>
      <c r="AB71" s="266"/>
      <c r="AC71" s="281"/>
    </row>
    <row r="72" spans="1:29" x14ac:dyDescent="0.2">
      <c r="A72" s="66" t="s">
        <v>144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57"/>
      <c r="AC72" s="157"/>
    </row>
    <row r="73" spans="1:29" x14ac:dyDescent="0.2">
      <c r="A73" s="49" t="s">
        <v>145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56">
        <f>SUM(B73:M73)</f>
        <v>0</v>
      </c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65">
        <f>SUM(O73:Z73)</f>
        <v>0</v>
      </c>
      <c r="AB73" s="266"/>
      <c r="AC73" s="281"/>
    </row>
    <row r="74" spans="1:29" x14ac:dyDescent="0.2">
      <c r="A74" s="81" t="s">
        <v>146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56">
        <f>SUM(B74:M74)</f>
        <v>0</v>
      </c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65">
        <f>SUM(O74:Z74)</f>
        <v>0</v>
      </c>
      <c r="AB74" s="266"/>
      <c r="AC74" s="281"/>
    </row>
    <row r="75" spans="1:29" x14ac:dyDescent="0.2">
      <c r="A75" s="81" t="s">
        <v>147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56">
        <f>SUM(B75:M75)</f>
        <v>0</v>
      </c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65">
        <f>SUM(O75:Z75)</f>
        <v>0</v>
      </c>
      <c r="AB75" s="266"/>
      <c r="AC75" s="281"/>
    </row>
    <row r="76" spans="1:29" x14ac:dyDescent="0.2">
      <c r="A76" s="237" t="s">
        <v>148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57"/>
      <c r="AC76" s="157"/>
    </row>
    <row r="77" spans="1:29" s="83" customFormat="1" x14ac:dyDescent="0.2">
      <c r="A77" s="81" t="s">
        <v>149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156">
        <f>SUM(B77:M77)</f>
        <v>0</v>
      </c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65">
        <f>SUM(O77:Z77)</f>
        <v>0</v>
      </c>
      <c r="AB77" s="266"/>
      <c r="AC77" s="281"/>
    </row>
    <row r="78" spans="1:29" s="83" customFormat="1" x14ac:dyDescent="0.2">
      <c r="A78" s="81" t="s">
        <v>150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56">
        <f>SUM(B78:M78)</f>
        <v>0</v>
      </c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65">
        <f>SUM(O78:Z78)</f>
        <v>0</v>
      </c>
      <c r="AB78" s="266"/>
      <c r="AC78" s="281"/>
    </row>
    <row r="79" spans="1:29" s="83" customFormat="1" x14ac:dyDescent="0.2">
      <c r="A79" s="81" t="s">
        <v>151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156">
        <f>SUM(B79:M79)</f>
        <v>0</v>
      </c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65">
        <f>SUM(O79:Z79)</f>
        <v>0</v>
      </c>
      <c r="AB79" s="266"/>
      <c r="AC79" s="281"/>
    </row>
    <row r="80" spans="1:29" s="83" customFormat="1" x14ac:dyDescent="0.2">
      <c r="A80" s="81" t="s">
        <v>148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156">
        <f>SUM(B80:M80)</f>
        <v>0</v>
      </c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65">
        <f>SUM(O80:Z80)</f>
        <v>0</v>
      </c>
      <c r="AB80" s="266"/>
      <c r="AC80" s="281"/>
    </row>
    <row r="81" spans="1:30" x14ac:dyDescent="0.2">
      <c r="A81" s="66" t="s">
        <v>152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57"/>
      <c r="AB81" s="157"/>
      <c r="AC81" s="157"/>
    </row>
    <row r="82" spans="1:30" x14ac:dyDescent="0.2">
      <c r="A82" s="49" t="s">
        <v>153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56">
        <f>SUM(B82:M82)</f>
        <v>0</v>
      </c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265">
        <f>SUM(O82:Z82)</f>
        <v>0</v>
      </c>
      <c r="AB82" s="266"/>
      <c r="AC82" s="281"/>
    </row>
    <row r="83" spans="1:30" x14ac:dyDescent="0.2">
      <c r="A83" s="49" t="s">
        <v>154</v>
      </c>
      <c r="B83" s="84"/>
      <c r="C83" s="59">
        <f>B82*0.33</f>
        <v>0</v>
      </c>
      <c r="D83" s="59">
        <f t="shared" ref="D83:L83" si="35">C82*0.33</f>
        <v>0</v>
      </c>
      <c r="E83" s="59">
        <f t="shared" si="35"/>
        <v>0</v>
      </c>
      <c r="F83" s="59">
        <f t="shared" si="35"/>
        <v>0</v>
      </c>
      <c r="G83" s="59">
        <f t="shared" si="35"/>
        <v>0</v>
      </c>
      <c r="H83" s="59">
        <f t="shared" si="35"/>
        <v>0</v>
      </c>
      <c r="I83" s="59">
        <f t="shared" si="35"/>
        <v>0</v>
      </c>
      <c r="J83" s="59">
        <f t="shared" si="35"/>
        <v>0</v>
      </c>
      <c r="K83" s="59">
        <f t="shared" si="35"/>
        <v>0</v>
      </c>
      <c r="L83" s="59">
        <f t="shared" si="35"/>
        <v>0</v>
      </c>
      <c r="M83" s="59">
        <f>L82*0.33</f>
        <v>0</v>
      </c>
      <c r="N83" s="156">
        <f>SUM(B83:M83)</f>
        <v>0</v>
      </c>
      <c r="O83" s="59">
        <f>M82*0.33</f>
        <v>0</v>
      </c>
      <c r="P83" s="59">
        <f>O82*0.33</f>
        <v>0</v>
      </c>
      <c r="Q83" s="59">
        <f t="shared" ref="Q83" si="36">P82*0.33</f>
        <v>0</v>
      </c>
      <c r="R83" s="59">
        <f t="shared" ref="R83" si="37">Q82*0.33</f>
        <v>0</v>
      </c>
      <c r="S83" s="59">
        <f t="shared" ref="S83" si="38">R82*0.33</f>
        <v>0</v>
      </c>
      <c r="T83" s="59">
        <f t="shared" ref="T83" si="39">S82*0.33</f>
        <v>0</v>
      </c>
      <c r="U83" s="59">
        <f t="shared" ref="U83" si="40">T82*0.33</f>
        <v>0</v>
      </c>
      <c r="V83" s="59">
        <f t="shared" ref="V83" si="41">U82*0.33</f>
        <v>0</v>
      </c>
      <c r="W83" s="59">
        <f t="shared" ref="W83" si="42">V82*0.33</f>
        <v>0</v>
      </c>
      <c r="X83" s="59">
        <f t="shared" ref="X83" si="43">W82*0.33</f>
        <v>0</v>
      </c>
      <c r="Y83" s="59">
        <f t="shared" ref="Y83" si="44">X82*0.33</f>
        <v>0</v>
      </c>
      <c r="Z83" s="59">
        <f t="shared" ref="Z83" si="45">Y82*0.33</f>
        <v>0</v>
      </c>
      <c r="AA83" s="265">
        <f>SUM(O83:Z83)</f>
        <v>0</v>
      </c>
      <c r="AB83" s="265">
        <f>AA82/12*0.33+AB82/12*11*0.33</f>
        <v>0</v>
      </c>
      <c r="AC83" s="278"/>
    </row>
    <row r="84" spans="1:30" x14ac:dyDescent="0.2">
      <c r="A84" s="49" t="s">
        <v>155</v>
      </c>
      <c r="B84" s="84"/>
      <c r="C84" s="59">
        <f t="shared" ref="C84:L84" si="46">B82*0.008</f>
        <v>0</v>
      </c>
      <c r="D84" s="59">
        <f t="shared" si="46"/>
        <v>0</v>
      </c>
      <c r="E84" s="59">
        <f t="shared" si="46"/>
        <v>0</v>
      </c>
      <c r="F84" s="59">
        <f t="shared" si="46"/>
        <v>0</v>
      </c>
      <c r="G84" s="59">
        <f t="shared" si="46"/>
        <v>0</v>
      </c>
      <c r="H84" s="59">
        <f t="shared" si="46"/>
        <v>0</v>
      </c>
      <c r="I84" s="59">
        <f t="shared" si="46"/>
        <v>0</v>
      </c>
      <c r="J84" s="59">
        <f t="shared" si="46"/>
        <v>0</v>
      </c>
      <c r="K84" s="59">
        <f t="shared" si="46"/>
        <v>0</v>
      </c>
      <c r="L84" s="59">
        <f t="shared" si="46"/>
        <v>0</v>
      </c>
      <c r="M84" s="59">
        <f>L82*0.008</f>
        <v>0</v>
      </c>
      <c r="N84" s="156">
        <f>SUM(B84:M84)</f>
        <v>0</v>
      </c>
      <c r="O84" s="59">
        <f>M82*0.008</f>
        <v>0</v>
      </c>
      <c r="P84" s="59">
        <f t="shared" ref="P84" si="47">O82*0.008</f>
        <v>0</v>
      </c>
      <c r="Q84" s="59">
        <f t="shared" ref="Q84" si="48">P82*0.008</f>
        <v>0</v>
      </c>
      <c r="R84" s="59">
        <f t="shared" ref="R84" si="49">Q82*0.008</f>
        <v>0</v>
      </c>
      <c r="S84" s="59">
        <f t="shared" ref="S84" si="50">R82*0.008</f>
        <v>0</v>
      </c>
      <c r="T84" s="59">
        <f t="shared" ref="T84" si="51">S82*0.008</f>
        <v>0</v>
      </c>
      <c r="U84" s="59">
        <f t="shared" ref="U84" si="52">T82*0.008</f>
        <v>0</v>
      </c>
      <c r="V84" s="59">
        <f t="shared" ref="V84" si="53">U82*0.008</f>
        <v>0</v>
      </c>
      <c r="W84" s="59">
        <f t="shared" ref="W84" si="54">V82*0.008</f>
        <v>0</v>
      </c>
      <c r="X84" s="59">
        <f t="shared" ref="X84" si="55">W82*0.008</f>
        <v>0</v>
      </c>
      <c r="Y84" s="59">
        <f t="shared" ref="Y84" si="56">X82*0.008</f>
        <v>0</v>
      </c>
      <c r="Z84" s="59">
        <f t="shared" ref="Z84" si="57">Y82*0.008</f>
        <v>0</v>
      </c>
      <c r="AA84" s="265">
        <f>SUM(O84:Z84)</f>
        <v>0</v>
      </c>
      <c r="AB84" s="265">
        <f>AA82/12*0.008+AB82/12*11*0.008</f>
        <v>0</v>
      </c>
      <c r="AC84" s="278"/>
    </row>
    <row r="85" spans="1:30" x14ac:dyDescent="0.2">
      <c r="A85" s="49" t="s">
        <v>156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56">
        <f>SUM(B85:M85)</f>
        <v>0</v>
      </c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265">
        <f>SUM(O85:Z85)</f>
        <v>0</v>
      </c>
      <c r="AB85" s="266"/>
      <c r="AC85" s="281"/>
    </row>
    <row r="86" spans="1:30" x14ac:dyDescent="0.2">
      <c r="A86" s="44" t="s">
        <v>157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120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157"/>
      <c r="AB86" s="157"/>
      <c r="AC86" s="157"/>
    </row>
    <row r="87" spans="1:30" x14ac:dyDescent="0.2">
      <c r="A87" s="49" t="s">
        <v>158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56">
        <f>SUM(B87:M87)</f>
        <v>0</v>
      </c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265">
        <f>SUM(O87:Z87)</f>
        <v>0</v>
      </c>
      <c r="AB87" s="266"/>
      <c r="AC87" s="281"/>
    </row>
    <row r="88" spans="1:30" x14ac:dyDescent="0.2">
      <c r="A88" s="62" t="s">
        <v>96</v>
      </c>
      <c r="B88" s="59">
        <f>IF('Algandmed '!$B2="jah",ROUND((SUM(B35:B57,B59:B80)-B71-B78+B85)*0.24,0),0)</f>
        <v>0</v>
      </c>
      <c r="C88" s="59">
        <f>IF('Algandmed '!$B2="jah",ROUND((SUM(C35:C57,C59:C80)-C71-C78+C85)*0.24,0),0)</f>
        <v>0</v>
      </c>
      <c r="D88" s="59">
        <f>IF('Algandmed '!$B2="jah",ROUND((SUM(D35:D57,D59:D80)-D71-D78+D85)*0.24,0),0)</f>
        <v>0</v>
      </c>
      <c r="E88" s="59">
        <f>IF('Algandmed '!$B2="jah",ROUND((SUM(E35:E57,E59:E80)-E71-E78+E85)*0.24,0),0)</f>
        <v>0</v>
      </c>
      <c r="F88" s="59">
        <f>IF('Algandmed '!$B2="jah",ROUND((SUM(F35:F57,F59:F80)-F71-F78+F85)*0.24,0),0)</f>
        <v>0</v>
      </c>
      <c r="G88" s="59">
        <f>IF('Algandmed '!$B2="jah",ROUND((SUM(G35:G57,G59:G80)-G71-G78+G85)*0.24,0),0)</f>
        <v>0</v>
      </c>
      <c r="H88" s="59">
        <f>IF('Algandmed '!$B2="jah",ROUND((SUM(H35:H57,H59:H80)-H71-H78+H85)*0.24,0),0)</f>
        <v>0</v>
      </c>
      <c r="I88" s="59">
        <f>IF('Algandmed '!$B2="jah",ROUND((SUM(I35:I57,I59:I80)-I71-I78+I85)*0.24,0),0)</f>
        <v>0</v>
      </c>
      <c r="J88" s="59">
        <f>IF('Algandmed '!$B2="jah",ROUND((SUM(J35:J57,J59:J80)-J71-J78+J85)*0.24,0),0)</f>
        <v>0</v>
      </c>
      <c r="K88" s="59">
        <f>IF('Algandmed '!$B2="jah",ROUND((SUM(K35:K57,K59:K80)-K71-K78+K85)*0.24,0),0)</f>
        <v>0</v>
      </c>
      <c r="L88" s="59">
        <f>IF('Algandmed '!$B2="jah",ROUND((SUM(L35:L57,L59:L80)-L71-L78+L85)*0.24,0),0)</f>
        <v>0</v>
      </c>
      <c r="M88" s="59">
        <f>IF('Algandmed '!$B2="jah",ROUND((SUM(M35:M57,M59:M80)-M71-M78+M85)*0.24,0),0)</f>
        <v>0</v>
      </c>
      <c r="N88" s="156">
        <f>SUM(B88:M88)</f>
        <v>0</v>
      </c>
      <c r="O88" s="59">
        <f>IF('Algandmed '!$B2="jah",ROUND((SUM(O35:O57,O59:O80)-O71-O78+O85)*0.24,0),0)</f>
        <v>0</v>
      </c>
      <c r="P88" s="59">
        <f>IF('Algandmed '!$B2="jah",ROUND((SUM(P35:P57,P59:P80)-P71-P78+P85)*0.24,0),0)</f>
        <v>0</v>
      </c>
      <c r="Q88" s="59">
        <f>IF('Algandmed '!$B2="jah",ROUND((SUM(Q35:Q57,Q59:Q80)-Q71-Q78+Q85)*0.24,0),0)</f>
        <v>0</v>
      </c>
      <c r="R88" s="59">
        <f>IF('Algandmed '!$B2="jah",ROUND((SUM(R35:R57,R59:R80)-R71-R78+R85)*0.24,0),0)</f>
        <v>0</v>
      </c>
      <c r="S88" s="59">
        <f>IF('Algandmed '!$B2="jah",ROUND((SUM(S35:S57,S59:S80)-S71-S78+S85)*0.24,0),0)</f>
        <v>0</v>
      </c>
      <c r="T88" s="59">
        <f>IF('Algandmed '!$B2="jah",ROUND((SUM(T35:T57,T59:T80)-T71-T78+T85)*0.24,0),0)</f>
        <v>0</v>
      </c>
      <c r="U88" s="59">
        <f>IF('Algandmed '!$B2="jah",ROUND((SUM(U35:U57,U59:U80)-U71-U78+U85)*0.24,0),0)</f>
        <v>0</v>
      </c>
      <c r="V88" s="59">
        <f>IF('Algandmed '!$B2="jah",ROUND((SUM(V35:V57,V59:V80)-V71-V78+V85)*0.24,0),0)</f>
        <v>0</v>
      </c>
      <c r="W88" s="59">
        <f>IF('Algandmed '!$B2="jah",ROUND((SUM(W35:W57,W59:W80)-W71-W78+W85)*0.24,0),0)</f>
        <v>0</v>
      </c>
      <c r="X88" s="59">
        <f>IF('Algandmed '!$B2="jah",ROUND((SUM(X35:X57,X59:X80)-X71-X78+X85)*0.24,0),0)</f>
        <v>0</v>
      </c>
      <c r="Y88" s="59">
        <f>IF('Algandmed '!$B2="jah",ROUND((SUM(Y35:Y57,Y59:Y80)-Y71-Y78+Y85)*0.24,0),0)</f>
        <v>0</v>
      </c>
      <c r="Z88" s="59">
        <f>IF('Algandmed '!$B2="jah",ROUND((SUM(Z35:Z57,Z59:Z80)-Z71-Z78+Z85)*0.24,0),0)</f>
        <v>0</v>
      </c>
      <c r="AA88" s="265">
        <f>SUM(O88:Z88)</f>
        <v>0</v>
      </c>
      <c r="AB88" s="265">
        <f>IF('Algandmed '!$C2="jah",ROUND((SUM(AB35:AC57,AB59:AB80)-AB71-AB78+AB85)*0.24,0),0)</f>
        <v>0</v>
      </c>
      <c r="AC88" s="278"/>
    </row>
    <row r="89" spans="1:30" ht="12" thickBot="1" x14ac:dyDescent="0.25">
      <c r="A89" s="85" t="s">
        <v>159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122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159"/>
      <c r="AB89" s="159"/>
      <c r="AC89" s="159"/>
    </row>
    <row r="90" spans="1:30" s="83" customFormat="1" ht="12" thickBot="1" x14ac:dyDescent="0.25">
      <c r="A90" s="81" t="s">
        <v>160</v>
      </c>
      <c r="B90" s="82"/>
      <c r="C90" s="82"/>
      <c r="D90" s="82"/>
      <c r="E90" s="61"/>
      <c r="F90" s="61"/>
      <c r="G90" s="61"/>
      <c r="H90" s="61"/>
      <c r="I90" s="61"/>
      <c r="J90" s="61"/>
      <c r="K90" s="61"/>
      <c r="L90" s="61"/>
      <c r="M90" s="54">
        <f>IF(SUM(B90:L90)&lt;=Bilanss!B34,Bilanss!B34-SUM(B90:L90),0)</f>
        <v>0</v>
      </c>
      <c r="N90" s="154">
        <f>IF(SUM(B90:M90)=Bilanss!B34,SUM(B90:M90),IF(Bilanss!B34-SUM(B90:M90)&lt;0,"Viga, kliki siin!",Bilanss!B34-SUM(B90:M90)))</f>
        <v>0</v>
      </c>
      <c r="O90" s="82"/>
      <c r="P90" s="82"/>
      <c r="Q90" s="82"/>
      <c r="R90" s="61"/>
      <c r="S90" s="61"/>
      <c r="T90" s="61"/>
      <c r="U90" s="61"/>
      <c r="V90" s="61"/>
      <c r="W90" s="61"/>
      <c r="X90" s="61"/>
      <c r="Y90" s="61"/>
      <c r="Z90" s="61"/>
      <c r="AA90" s="265">
        <f>SUM(O90:Z90)</f>
        <v>0</v>
      </c>
      <c r="AB90" s="266"/>
      <c r="AC90" s="281"/>
      <c r="AD90" s="87"/>
    </row>
    <row r="91" spans="1:30" s="83" customFormat="1" x14ac:dyDescent="0.2">
      <c r="A91" s="81" t="s">
        <v>161</v>
      </c>
      <c r="B91" s="82"/>
      <c r="C91" s="82"/>
      <c r="D91" s="82"/>
      <c r="E91" s="61"/>
      <c r="F91" s="61"/>
      <c r="G91" s="61"/>
      <c r="H91" s="61"/>
      <c r="I91" s="61"/>
      <c r="J91" s="61"/>
      <c r="K91" s="61"/>
      <c r="L91" s="61"/>
      <c r="M91" s="177">
        <f>IF(SUM(B91:L91)&lt;=Bilanss!B33+N22,(Bilanss!B33+N22-SUM(B91:L91)),0)</f>
        <v>0</v>
      </c>
      <c r="N91" s="156">
        <f>IF(SUM(B91:M91)&lt;Bilanss!B33,"Viga, kliki siin!",IF(SUM(B91:M91)&gt;(Bilanss!B33+SUM(B22:M22)),"Viga, kliki siin!",SUM(B91:M91)))</f>
        <v>0</v>
      </c>
      <c r="O91" s="82"/>
      <c r="P91" s="82"/>
      <c r="Q91" s="82"/>
      <c r="R91" s="61"/>
      <c r="S91" s="61"/>
      <c r="T91" s="61"/>
      <c r="U91" s="61"/>
      <c r="V91" s="61"/>
      <c r="W91" s="61"/>
      <c r="X91" s="61"/>
      <c r="Y91" s="61"/>
      <c r="AA91" s="265">
        <f>SUM(O91:Z91)</f>
        <v>0</v>
      </c>
      <c r="AB91" s="266"/>
      <c r="AC91" s="281"/>
    </row>
    <row r="92" spans="1:30" s="83" customFormat="1" x14ac:dyDescent="0.2">
      <c r="A92" s="81" t="s">
        <v>162</v>
      </c>
      <c r="B92" s="82"/>
      <c r="C92" s="82"/>
      <c r="D92" s="82"/>
      <c r="E92" s="61"/>
      <c r="F92" s="61"/>
      <c r="G92" s="61"/>
      <c r="H92" s="61"/>
      <c r="I92" s="61"/>
      <c r="J92" s="61"/>
      <c r="K92" s="61"/>
      <c r="L92" s="61"/>
      <c r="M92" s="61"/>
      <c r="N92" s="156">
        <f>SUM(B92:M92)</f>
        <v>0</v>
      </c>
      <c r="O92" s="82"/>
      <c r="P92" s="82"/>
      <c r="Q92" s="82"/>
      <c r="R92" s="61"/>
      <c r="S92" s="61"/>
      <c r="T92" s="61"/>
      <c r="U92" s="61"/>
      <c r="V92" s="61"/>
      <c r="W92" s="61"/>
      <c r="X92" s="61"/>
      <c r="Y92" s="61"/>
      <c r="Z92" s="61"/>
      <c r="AA92" s="265">
        <f>SUM(O92:Z92)</f>
        <v>0</v>
      </c>
      <c r="AB92" s="266"/>
      <c r="AC92" s="281"/>
    </row>
    <row r="93" spans="1:30" x14ac:dyDescent="0.2">
      <c r="A93" s="49" t="s">
        <v>163</v>
      </c>
      <c r="B93" s="84"/>
      <c r="C93" s="59">
        <f>IF(B102&gt;0,B102,0)</f>
        <v>0</v>
      </c>
      <c r="D93" s="59">
        <f>IF(AND(B102&lt;0,C102&lt;=0),B102,IF(AND(B102&gt;=0,C102&lt;0),0,IF(AND(B102&lt;0,C102&gt;0),B102+C102,C102)))</f>
        <v>0</v>
      </c>
      <c r="E93" s="59">
        <f t="shared" ref="E93:M93" si="58">IF(AND(C102&lt;0,D102&lt;=0),C102,IF(AND(C102&gt;=0,D102&lt;0),0,IF(AND(C102&lt;0,D102&gt;0),C102+D102,D102)))</f>
        <v>0</v>
      </c>
      <c r="F93" s="59">
        <f t="shared" si="58"/>
        <v>0</v>
      </c>
      <c r="G93" s="59">
        <f t="shared" si="58"/>
        <v>0</v>
      </c>
      <c r="H93" s="59">
        <f t="shared" si="58"/>
        <v>0</v>
      </c>
      <c r="I93" s="59">
        <f t="shared" si="58"/>
        <v>0</v>
      </c>
      <c r="J93" s="59">
        <f t="shared" si="58"/>
        <v>0</v>
      </c>
      <c r="K93" s="59">
        <f t="shared" si="58"/>
        <v>0</v>
      </c>
      <c r="L93" s="59">
        <f t="shared" si="58"/>
        <v>0</v>
      </c>
      <c r="M93" s="59">
        <f t="shared" si="58"/>
        <v>0</v>
      </c>
      <c r="N93" s="156">
        <f>SUM(B93:M93)</f>
        <v>0</v>
      </c>
      <c r="O93" s="59">
        <f>IF(M102&gt;0,M102,0)</f>
        <v>0</v>
      </c>
      <c r="P93" s="59">
        <f>IF(AND(M102&lt;0,O102&lt;=0),M102,IF(AND(M102&gt;=0,O102&lt;0),0,IF(AND(M102&lt;0,O102&gt;0),M102+O102,O102)))</f>
        <v>0</v>
      </c>
      <c r="Q93" s="59">
        <f>IF(AND(O102&lt;0,P102&lt;=0),O102,IF(AND(O102&gt;=0,P102&lt;0),0,IF(AND(O102&lt;0,P102&gt;0),O102+P102,P102)))</f>
        <v>0</v>
      </c>
      <c r="R93" s="59">
        <f>IF(AND(P102&lt;0,Q102&lt;=0),P102,IF(AND(P102&gt;=0,Q102&lt;0),0,IF(AND(P102&lt;0,Q102&gt;0),P102+Q102,Q102)))</f>
        <v>0</v>
      </c>
      <c r="S93" s="59">
        <f t="shared" ref="S93" si="59">IF(AND(Q102&lt;0,R102&lt;=0),Q102,IF(AND(Q102&gt;=0,R102&lt;0),0,IF(AND(Q102&lt;0,R102&gt;0),Q102+R102,R102)))</f>
        <v>0</v>
      </c>
      <c r="T93" s="59">
        <f t="shared" ref="T93" si="60">IF(AND(R102&lt;0,S102&lt;=0),R102,IF(AND(R102&gt;=0,S102&lt;0),0,IF(AND(R102&lt;0,S102&gt;0),R102+S102,S102)))</f>
        <v>0</v>
      </c>
      <c r="U93" s="59">
        <f t="shared" ref="U93" si="61">IF(AND(S102&lt;0,T102&lt;=0),S102,IF(AND(S102&gt;=0,T102&lt;0),0,IF(AND(S102&lt;0,T102&gt;0),S102+T102,T102)))</f>
        <v>0</v>
      </c>
      <c r="V93" s="59">
        <f t="shared" ref="V93" si="62">IF(AND(T102&lt;0,U102&lt;=0),T102,IF(AND(T102&gt;=0,U102&lt;0),0,IF(AND(T102&lt;0,U102&gt;0),T102+U102,U102)))</f>
        <v>0</v>
      </c>
      <c r="W93" s="59">
        <f t="shared" ref="W93" si="63">IF(AND(U102&lt;0,V102&lt;=0),U102,IF(AND(U102&gt;=0,V102&lt;0),0,IF(AND(U102&lt;0,V102&gt;0),U102+V102,V102)))</f>
        <v>0</v>
      </c>
      <c r="X93" s="59">
        <f t="shared" ref="X93" si="64">IF(AND(V102&lt;0,W102&lt;=0),V102,IF(AND(V102&gt;=0,W102&lt;0),0,IF(AND(V102&lt;0,W102&gt;0),V102+W102,W102)))</f>
        <v>0</v>
      </c>
      <c r="Y93" s="59">
        <f t="shared" ref="Y93" si="65">IF(AND(W102&lt;0,X102&lt;=0),W102,IF(AND(W102&gt;=0,X102&lt;0),0,IF(AND(W102&lt;0,X102&gt;0),W102+X102,X102)))</f>
        <v>0</v>
      </c>
      <c r="Z93" s="59">
        <f t="shared" ref="Z93" si="66">IF(AND(X102&lt;0,Y102&lt;=0),X102,IF(AND(X102&gt;=0,Y102&lt;0),0,IF(AND(X102&lt;0,Y102&gt;0),X102+Y102,Y102)))</f>
        <v>0</v>
      </c>
      <c r="AA93" s="265">
        <f>SUM(O93:Z93)</f>
        <v>0</v>
      </c>
      <c r="AB93" s="265">
        <f>Z102+AB102-AB102/12</f>
        <v>0</v>
      </c>
      <c r="AC93" s="278"/>
    </row>
    <row r="94" spans="1:30" x14ac:dyDescent="0.2">
      <c r="A94" s="74" t="s">
        <v>164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56">
        <f>SUM(B94:M94)</f>
        <v>0</v>
      </c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265">
        <f>SUM(O94:Z94)</f>
        <v>0</v>
      </c>
      <c r="AB94" s="266"/>
      <c r="AC94" s="281"/>
    </row>
    <row r="95" spans="1:30" s="44" customFormat="1" x14ac:dyDescent="0.2">
      <c r="A95" s="88" t="s">
        <v>165</v>
      </c>
      <c r="B95" s="59">
        <f>SUM(B35:B94)</f>
        <v>0</v>
      </c>
      <c r="C95" s="59">
        <f>SUM(C35:C94)</f>
        <v>0</v>
      </c>
      <c r="D95" s="59">
        <f t="shared" ref="D95:M95" si="67">SUM(D35:D94)</f>
        <v>0</v>
      </c>
      <c r="E95" s="59">
        <f t="shared" si="67"/>
        <v>0</v>
      </c>
      <c r="F95" s="59">
        <f t="shared" si="67"/>
        <v>0</v>
      </c>
      <c r="G95" s="59">
        <f>SUM(G35:G94)</f>
        <v>0</v>
      </c>
      <c r="H95" s="59">
        <f t="shared" si="67"/>
        <v>0</v>
      </c>
      <c r="I95" s="59">
        <f t="shared" si="67"/>
        <v>0</v>
      </c>
      <c r="J95" s="59">
        <f t="shared" si="67"/>
        <v>0</v>
      </c>
      <c r="K95" s="59">
        <f t="shared" si="67"/>
        <v>0</v>
      </c>
      <c r="L95" s="59">
        <f t="shared" si="67"/>
        <v>0</v>
      </c>
      <c r="M95" s="59">
        <f t="shared" si="67"/>
        <v>0</v>
      </c>
      <c r="N95" s="156">
        <f>SUM(N35:N94)</f>
        <v>0</v>
      </c>
      <c r="O95" s="59">
        <f>SUM(O35:O94)</f>
        <v>0</v>
      </c>
      <c r="P95" s="59">
        <f>SUM(P35:P94)</f>
        <v>0</v>
      </c>
      <c r="Q95" s="59">
        <f t="shared" ref="Q95:Z95" si="68">SUM(Q35:Q94)</f>
        <v>0</v>
      </c>
      <c r="R95" s="59">
        <f t="shared" si="68"/>
        <v>0</v>
      </c>
      <c r="S95" s="59">
        <f t="shared" si="68"/>
        <v>0</v>
      </c>
      <c r="T95" s="59">
        <f t="shared" si="68"/>
        <v>0</v>
      </c>
      <c r="U95" s="59">
        <f t="shared" si="68"/>
        <v>0</v>
      </c>
      <c r="V95" s="59">
        <f t="shared" si="68"/>
        <v>0</v>
      </c>
      <c r="W95" s="59">
        <f t="shared" si="68"/>
        <v>0</v>
      </c>
      <c r="X95" s="59">
        <f t="shared" si="68"/>
        <v>0</v>
      </c>
      <c r="Y95" s="59">
        <f t="shared" si="68"/>
        <v>0</v>
      </c>
      <c r="Z95" s="59">
        <f t="shared" si="68"/>
        <v>0</v>
      </c>
      <c r="AA95" s="265">
        <f>SUM(AA35:AA94)</f>
        <v>0</v>
      </c>
      <c r="AB95" s="265">
        <f>SUM(AB35:AB94)</f>
        <v>0</v>
      </c>
      <c r="AC95" s="278"/>
    </row>
    <row r="96" spans="1:30" s="44" customFormat="1" x14ac:dyDescent="0.2">
      <c r="A96" s="78" t="s">
        <v>166</v>
      </c>
      <c r="B96" s="89">
        <f>SUM(raha2)-SUM(kohu2)</f>
        <v>0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163">
        <f>B96</f>
        <v>0</v>
      </c>
      <c r="O96" s="89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119"/>
      <c r="AB96" s="119"/>
      <c r="AC96" s="119"/>
    </row>
    <row r="97" spans="1:29" x14ac:dyDescent="0.2">
      <c r="A97" s="88" t="s">
        <v>167</v>
      </c>
      <c r="B97" s="42">
        <f>B4+B30-B95+B96</f>
        <v>0</v>
      </c>
      <c r="C97" s="59">
        <f t="shared" ref="C97:M97" si="69">C30+C4-C95</f>
        <v>0</v>
      </c>
      <c r="D97" s="59">
        <f t="shared" si="69"/>
        <v>0</v>
      </c>
      <c r="E97" s="59">
        <f t="shared" si="69"/>
        <v>0</v>
      </c>
      <c r="F97" s="59">
        <f t="shared" si="69"/>
        <v>0</v>
      </c>
      <c r="G97" s="59">
        <f t="shared" si="69"/>
        <v>0</v>
      </c>
      <c r="H97" s="59">
        <f t="shared" si="69"/>
        <v>0</v>
      </c>
      <c r="I97" s="59">
        <f t="shared" si="69"/>
        <v>0</v>
      </c>
      <c r="J97" s="59">
        <f t="shared" si="69"/>
        <v>0</v>
      </c>
      <c r="K97" s="59">
        <f t="shared" si="69"/>
        <v>0</v>
      </c>
      <c r="L97" s="59">
        <f t="shared" si="69"/>
        <v>0</v>
      </c>
      <c r="M97" s="59">
        <f t="shared" si="69"/>
        <v>0</v>
      </c>
      <c r="N97" s="156">
        <f>N4+N30-N95+N96</f>
        <v>0</v>
      </c>
      <c r="O97" s="42">
        <f>O4+O30-O95+O96</f>
        <v>0</v>
      </c>
      <c r="P97" s="59">
        <f t="shared" ref="P97:Z97" si="70">P30+P4-P95</f>
        <v>0</v>
      </c>
      <c r="Q97" s="59">
        <f t="shared" si="70"/>
        <v>0</v>
      </c>
      <c r="R97" s="59">
        <f t="shared" si="70"/>
        <v>0</v>
      </c>
      <c r="S97" s="59">
        <f t="shared" si="70"/>
        <v>0</v>
      </c>
      <c r="T97" s="59">
        <f t="shared" si="70"/>
        <v>0</v>
      </c>
      <c r="U97" s="59">
        <f t="shared" si="70"/>
        <v>0</v>
      </c>
      <c r="V97" s="59">
        <f t="shared" si="70"/>
        <v>0</v>
      </c>
      <c r="W97" s="59">
        <f t="shared" si="70"/>
        <v>0</v>
      </c>
      <c r="X97" s="59">
        <f t="shared" si="70"/>
        <v>0</v>
      </c>
      <c r="Y97" s="59">
        <f t="shared" si="70"/>
        <v>0</v>
      </c>
      <c r="Z97" s="59">
        <f t="shared" si="70"/>
        <v>0</v>
      </c>
      <c r="AA97" s="267">
        <f>AA30+AA4-AA95</f>
        <v>0</v>
      </c>
      <c r="AB97" s="265">
        <f>AB30+AB4-AB95</f>
        <v>0</v>
      </c>
      <c r="AC97" s="278"/>
    </row>
    <row r="98" spans="1:29" x14ac:dyDescent="0.2">
      <c r="N98" s="90">
        <f>Bilanss!B33</f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9" x14ac:dyDescent="0.2">
      <c r="B99" s="91" t="s">
        <v>168</v>
      </c>
      <c r="N99" s="90">
        <f>Bilanss!B34</f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9" ht="17.25" hidden="1" customHeight="1" x14ac:dyDescent="0.2">
      <c r="B100" s="92" t="s">
        <v>169</v>
      </c>
    </row>
    <row r="101" spans="1:29" ht="35.450000000000003" hidden="1" customHeight="1" x14ac:dyDescent="0.2"/>
    <row r="102" spans="1:29" s="93" customFormat="1" ht="17.25" hidden="1" customHeight="1" x14ac:dyDescent="0.2">
      <c r="A102" s="93" t="s">
        <v>170</v>
      </c>
      <c r="B102" s="94">
        <f>B19-B88</f>
        <v>0</v>
      </c>
      <c r="C102" s="94">
        <f t="shared" ref="C102:M102" si="71">C19-C88</f>
        <v>0</v>
      </c>
      <c r="D102" s="94">
        <f t="shared" si="71"/>
        <v>0</v>
      </c>
      <c r="E102" s="94">
        <f t="shared" si="71"/>
        <v>0</v>
      </c>
      <c r="F102" s="94">
        <f t="shared" si="71"/>
        <v>0</v>
      </c>
      <c r="G102" s="94">
        <f t="shared" si="71"/>
        <v>0</v>
      </c>
      <c r="H102" s="94">
        <f t="shared" si="71"/>
        <v>0</v>
      </c>
      <c r="I102" s="94">
        <f t="shared" si="71"/>
        <v>0</v>
      </c>
      <c r="J102" s="94">
        <f t="shared" si="71"/>
        <v>0</v>
      </c>
      <c r="K102" s="94">
        <f t="shared" si="71"/>
        <v>0</v>
      </c>
      <c r="L102" s="94">
        <f t="shared" si="71"/>
        <v>0</v>
      </c>
      <c r="M102" s="94">
        <f t="shared" si="71"/>
        <v>0</v>
      </c>
      <c r="N102" s="94"/>
      <c r="O102" s="94">
        <f t="shared" ref="O102:Z102" si="72">O19-O88</f>
        <v>0</v>
      </c>
      <c r="P102" s="94">
        <f t="shared" si="72"/>
        <v>0</v>
      </c>
      <c r="Q102" s="94">
        <f t="shared" si="72"/>
        <v>0</v>
      </c>
      <c r="R102" s="94">
        <f t="shared" si="72"/>
        <v>0</v>
      </c>
      <c r="S102" s="94">
        <f t="shared" si="72"/>
        <v>0</v>
      </c>
      <c r="T102" s="94">
        <f t="shared" si="72"/>
        <v>0</v>
      </c>
      <c r="U102" s="94">
        <f t="shared" si="72"/>
        <v>0</v>
      </c>
      <c r="V102" s="94">
        <f t="shared" si="72"/>
        <v>0</v>
      </c>
      <c r="W102" s="94">
        <f t="shared" si="72"/>
        <v>0</v>
      </c>
      <c r="X102" s="94">
        <f t="shared" si="72"/>
        <v>0</v>
      </c>
      <c r="Y102" s="94">
        <f t="shared" si="72"/>
        <v>0</v>
      </c>
      <c r="Z102" s="94">
        <f t="shared" si="72"/>
        <v>0</v>
      </c>
      <c r="AA102" s="94"/>
      <c r="AB102" s="160">
        <f>AB19-AB88</f>
        <v>0</v>
      </c>
      <c r="AC102" s="160"/>
    </row>
    <row r="103" spans="1:29" s="275" customFormat="1" ht="15" hidden="1" customHeight="1" x14ac:dyDescent="0.2">
      <c r="A103" s="275" t="s">
        <v>171</v>
      </c>
      <c r="B103" s="273">
        <f>B26</f>
        <v>0</v>
      </c>
      <c r="C103" s="273">
        <f>C26</f>
        <v>0</v>
      </c>
      <c r="D103" s="273">
        <f t="shared" ref="D103:N103" si="73">D26</f>
        <v>0</v>
      </c>
      <c r="E103" s="273">
        <f t="shared" si="73"/>
        <v>0</v>
      </c>
      <c r="F103" s="273">
        <f t="shared" si="73"/>
        <v>0</v>
      </c>
      <c r="G103" s="273">
        <f t="shared" si="73"/>
        <v>0</v>
      </c>
      <c r="H103" s="273">
        <f t="shared" si="73"/>
        <v>0</v>
      </c>
      <c r="I103" s="273">
        <f t="shared" si="73"/>
        <v>0</v>
      </c>
      <c r="J103" s="273">
        <f t="shared" si="73"/>
        <v>0</v>
      </c>
      <c r="K103" s="273">
        <f t="shared" si="73"/>
        <v>0</v>
      </c>
      <c r="L103" s="273">
        <f t="shared" si="73"/>
        <v>0</v>
      </c>
      <c r="M103" s="273">
        <f t="shared" si="73"/>
        <v>0</v>
      </c>
      <c r="N103" s="273">
        <f t="shared" si="73"/>
        <v>0</v>
      </c>
      <c r="O103" s="273">
        <f>O26</f>
        <v>0</v>
      </c>
      <c r="P103" s="273">
        <f>P26</f>
        <v>0</v>
      </c>
      <c r="Q103" s="273">
        <f t="shared" ref="Q103:AA103" si="74">Q26</f>
        <v>0</v>
      </c>
      <c r="R103" s="273">
        <f t="shared" si="74"/>
        <v>0</v>
      </c>
      <c r="S103" s="273">
        <f t="shared" si="74"/>
        <v>0</v>
      </c>
      <c r="T103" s="273">
        <f t="shared" si="74"/>
        <v>0</v>
      </c>
      <c r="U103" s="273">
        <f t="shared" si="74"/>
        <v>0</v>
      </c>
      <c r="V103" s="273">
        <f t="shared" si="74"/>
        <v>0</v>
      </c>
      <c r="W103" s="273">
        <f t="shared" si="74"/>
        <v>0</v>
      </c>
      <c r="X103" s="273">
        <f t="shared" si="74"/>
        <v>0</v>
      </c>
      <c r="Y103" s="273">
        <f t="shared" si="74"/>
        <v>0</v>
      </c>
      <c r="Z103" s="273">
        <f t="shared" si="74"/>
        <v>0</v>
      </c>
      <c r="AA103" s="273">
        <f t="shared" si="74"/>
        <v>0</v>
      </c>
      <c r="AB103" s="273">
        <f>AB26</f>
        <v>0</v>
      </c>
      <c r="AC103" s="273"/>
    </row>
    <row r="104" spans="1:29" s="275" customFormat="1" ht="17.25" hidden="1" customHeight="1" x14ac:dyDescent="0.2">
      <c r="A104" s="275" t="s">
        <v>172</v>
      </c>
      <c r="B104" s="273">
        <f>B35</f>
        <v>0</v>
      </c>
      <c r="C104" s="273">
        <f>SUM($B35:C35)</f>
        <v>0</v>
      </c>
      <c r="D104" s="273">
        <f>SUM($B35:D35)</f>
        <v>0</v>
      </c>
      <c r="E104" s="273">
        <f>SUM($B35:E35)</f>
        <v>0</v>
      </c>
      <c r="F104" s="273">
        <f>SUM($B35:F35)</f>
        <v>0</v>
      </c>
      <c r="G104" s="273">
        <f>SUM($B35:G35)</f>
        <v>0</v>
      </c>
      <c r="H104" s="273">
        <f>SUM($B35:H35)</f>
        <v>0</v>
      </c>
      <c r="I104" s="273">
        <f>SUM($B35:I35)</f>
        <v>0</v>
      </c>
      <c r="J104" s="273">
        <f>SUM($B35:J35)</f>
        <v>0</v>
      </c>
      <c r="K104" s="273">
        <f>SUM($B35:K35)</f>
        <v>0</v>
      </c>
      <c r="L104" s="273">
        <f>SUM($B35:L35)</f>
        <v>0</v>
      </c>
      <c r="M104" s="273">
        <f>SUM($B35:M35)</f>
        <v>0</v>
      </c>
      <c r="N104" s="273">
        <f>M104</f>
        <v>0</v>
      </c>
      <c r="O104" s="273">
        <f>N35+O35</f>
        <v>0</v>
      </c>
      <c r="P104" s="273">
        <f>SUM(P35:$NC35)</f>
        <v>0</v>
      </c>
      <c r="Q104" s="273">
        <f>SUM($N35:Q35)</f>
        <v>0</v>
      </c>
      <c r="R104" s="273">
        <f>SUM($N35:R35)</f>
        <v>0</v>
      </c>
      <c r="S104" s="273">
        <f>SUM($N35:S35)</f>
        <v>0</v>
      </c>
      <c r="T104" s="273">
        <f>SUM($N35:T35)</f>
        <v>0</v>
      </c>
      <c r="U104" s="273">
        <f>SUM($N35:U35)</f>
        <v>0</v>
      </c>
      <c r="V104" s="273">
        <f>SUM($N35:V35)</f>
        <v>0</v>
      </c>
      <c r="W104" s="273">
        <f>SUM($N35:W35)</f>
        <v>0</v>
      </c>
      <c r="X104" s="273">
        <f>SUM($N35:X35)</f>
        <v>0</v>
      </c>
      <c r="Y104" s="273">
        <f>SUM($N35:Y35)</f>
        <v>0</v>
      </c>
      <c r="Z104" s="273">
        <f>SUM($N35:Z35)</f>
        <v>0</v>
      </c>
      <c r="AA104" s="273">
        <f>Z104</f>
        <v>0</v>
      </c>
      <c r="AB104" s="274">
        <f>SUM(N35+AA35+AB35)</f>
        <v>0</v>
      </c>
      <c r="AC104" s="274"/>
    </row>
    <row r="105" spans="1:29" s="275" customFormat="1" ht="19.5" hidden="1" customHeight="1" x14ac:dyDescent="0.2">
      <c r="A105" s="275" t="s">
        <v>173</v>
      </c>
      <c r="B105" s="273">
        <f>B36</f>
        <v>0</v>
      </c>
      <c r="C105" s="273">
        <f>SUM($B36:C36)</f>
        <v>0</v>
      </c>
      <c r="D105" s="273">
        <f>SUM($B36:D36)</f>
        <v>0</v>
      </c>
      <c r="E105" s="273">
        <f>SUM($B36:E36)</f>
        <v>0</v>
      </c>
      <c r="F105" s="273">
        <f>SUM($B36:F36)</f>
        <v>0</v>
      </c>
      <c r="G105" s="273">
        <f>SUM($B36:G36)</f>
        <v>0</v>
      </c>
      <c r="H105" s="273">
        <f>SUM($B36:H36)</f>
        <v>0</v>
      </c>
      <c r="I105" s="273">
        <f>SUM($B36:I36)</f>
        <v>0</v>
      </c>
      <c r="J105" s="273">
        <f>SUM($B36:J36)</f>
        <v>0</v>
      </c>
      <c r="K105" s="273">
        <f>SUM($B36:K36)</f>
        <v>0</v>
      </c>
      <c r="L105" s="273">
        <f>SUM($B36:L36)</f>
        <v>0</v>
      </c>
      <c r="M105" s="273">
        <f>SUM($B36:M36)</f>
        <v>0</v>
      </c>
      <c r="N105" s="273">
        <f>M105</f>
        <v>0</v>
      </c>
      <c r="O105" s="273">
        <f>N36+O36</f>
        <v>0</v>
      </c>
      <c r="P105" s="273">
        <f>SUM($N36:P36)</f>
        <v>0</v>
      </c>
      <c r="Q105" s="273">
        <f>SUM($N36:Q36)</f>
        <v>0</v>
      </c>
      <c r="R105" s="273">
        <f>SUM($N36:R36)</f>
        <v>0</v>
      </c>
      <c r="S105" s="273">
        <f>SUM($N36:S36)</f>
        <v>0</v>
      </c>
      <c r="T105" s="273">
        <f>SUM($N36:T36)</f>
        <v>0</v>
      </c>
      <c r="U105" s="273">
        <f>SUM($N36:U36)</f>
        <v>0</v>
      </c>
      <c r="V105" s="273">
        <f>SUM($N36:V36)</f>
        <v>0</v>
      </c>
      <c r="W105" s="273">
        <f>SUM($N36:W36)</f>
        <v>0</v>
      </c>
      <c r="X105" s="273">
        <f>SUM($N36:X36)</f>
        <v>0</v>
      </c>
      <c r="Y105" s="273">
        <f>SUM($N36:Y36)</f>
        <v>0</v>
      </c>
      <c r="Z105" s="273">
        <f>SUM($N36:Z36)</f>
        <v>0</v>
      </c>
      <c r="AA105" s="273">
        <f>Z105</f>
        <v>0</v>
      </c>
      <c r="AB105" s="274">
        <f>SUM(N36+AA36+AB36)</f>
        <v>0</v>
      </c>
      <c r="AC105" s="274"/>
    </row>
    <row r="106" spans="1:29" s="275" customFormat="1" ht="19.5" hidden="1" customHeight="1" x14ac:dyDescent="0.2">
      <c r="A106" s="275" t="s">
        <v>174</v>
      </c>
      <c r="B106" s="273">
        <f>SUM(B39:B41)</f>
        <v>0</v>
      </c>
      <c r="C106" s="273">
        <f>SUM($B39:C41)</f>
        <v>0</v>
      </c>
      <c r="D106" s="273">
        <f>SUM($B39:D41)</f>
        <v>0</v>
      </c>
      <c r="E106" s="273">
        <f>SUM($B39:E41)</f>
        <v>0</v>
      </c>
      <c r="F106" s="273">
        <f>SUM($B39:F41)</f>
        <v>0</v>
      </c>
      <c r="G106" s="273">
        <f>SUM($B39:G41)</f>
        <v>0</v>
      </c>
      <c r="H106" s="273">
        <f>SUM($B39:H41)</f>
        <v>0</v>
      </c>
      <c r="I106" s="273">
        <f>SUM($B39:I41)</f>
        <v>0</v>
      </c>
      <c r="J106" s="273">
        <f>SUM($B39:J41)</f>
        <v>0</v>
      </c>
      <c r="K106" s="273">
        <f>SUM($B39:K41)</f>
        <v>0</v>
      </c>
      <c r="L106" s="273">
        <f>SUM($B39:L41)</f>
        <v>0</v>
      </c>
      <c r="M106" s="273">
        <f>SUM($B39:M41)</f>
        <v>0</v>
      </c>
      <c r="N106" s="273">
        <f>M106</f>
        <v>0</v>
      </c>
      <c r="O106" s="273">
        <f>SUM(N39:O41)</f>
        <v>0</v>
      </c>
      <c r="P106" s="273">
        <f>SUM($N39:P41)</f>
        <v>0</v>
      </c>
      <c r="Q106" s="273">
        <f>SUM($N39:Q41)</f>
        <v>0</v>
      </c>
      <c r="R106" s="273">
        <f>SUM($N39:R41)</f>
        <v>0</v>
      </c>
      <c r="S106" s="273">
        <f>SUM($N39:S41)</f>
        <v>0</v>
      </c>
      <c r="T106" s="273">
        <f>SUM($N39:T41)</f>
        <v>0</v>
      </c>
      <c r="U106" s="273">
        <f>SUM($N39:U41)</f>
        <v>0</v>
      </c>
      <c r="V106" s="273">
        <f>SUM($N39:V41)</f>
        <v>0</v>
      </c>
      <c r="W106" s="273">
        <f>SUM($N39:W41)</f>
        <v>0</v>
      </c>
      <c r="X106" s="273">
        <f>SUM($N39:X41)</f>
        <v>0</v>
      </c>
      <c r="Y106" s="273">
        <f>SUM($N39:Y41)</f>
        <v>0</v>
      </c>
      <c r="Z106" s="273">
        <f>SUM($N39:Z41)</f>
        <v>0</v>
      </c>
      <c r="AA106" s="273">
        <f>Z106</f>
        <v>0</v>
      </c>
      <c r="AB106" s="274" cm="1">
        <f t="array" ref="AB106">SUM(N39:N41+AA39:AA41+AB39:AB41)</f>
        <v>0</v>
      </c>
      <c r="AC106" s="274"/>
    </row>
    <row r="107" spans="1:29" s="275" customFormat="1" ht="15" hidden="1" customHeight="1" x14ac:dyDescent="0.2">
      <c r="A107" s="275" t="s">
        <v>175</v>
      </c>
      <c r="B107" s="273">
        <f>B37+B38</f>
        <v>0</v>
      </c>
      <c r="C107" s="273">
        <f>SUM($B37:C38)</f>
        <v>0</v>
      </c>
      <c r="D107" s="273">
        <f>SUM($B37:D38)</f>
        <v>0</v>
      </c>
      <c r="E107" s="273">
        <f>SUM($B37:E38)</f>
        <v>0</v>
      </c>
      <c r="F107" s="273">
        <f>SUM($B37:F38)</f>
        <v>0</v>
      </c>
      <c r="G107" s="273">
        <f>SUM($B37:G38)</f>
        <v>0</v>
      </c>
      <c r="H107" s="273">
        <f>SUM($B37:H38)</f>
        <v>0</v>
      </c>
      <c r="I107" s="273">
        <f>SUM($B37:I38)</f>
        <v>0</v>
      </c>
      <c r="J107" s="273">
        <f>SUM($B37:J38)</f>
        <v>0</v>
      </c>
      <c r="K107" s="273">
        <f>SUM($B37:K38)</f>
        <v>0</v>
      </c>
      <c r="L107" s="273">
        <f>SUM($B37:L38)</f>
        <v>0</v>
      </c>
      <c r="M107" s="273">
        <f>SUM($B37:M38)</f>
        <v>0</v>
      </c>
      <c r="N107" s="273">
        <f>M107</f>
        <v>0</v>
      </c>
      <c r="O107" s="273">
        <f>N37+N38+O37+O38</f>
        <v>0</v>
      </c>
      <c r="P107" s="273">
        <f>SUM($N37:P38)</f>
        <v>0</v>
      </c>
      <c r="Q107" s="273">
        <f>SUM($N37:Q38)</f>
        <v>0</v>
      </c>
      <c r="R107" s="273">
        <f>SUM($N37:R38)</f>
        <v>0</v>
      </c>
      <c r="S107" s="273">
        <f>SUM($N37:S38)</f>
        <v>0</v>
      </c>
      <c r="T107" s="273">
        <f>SUM($N37:T38)</f>
        <v>0</v>
      </c>
      <c r="U107" s="273">
        <f>SUM($N37:U38)</f>
        <v>0</v>
      </c>
      <c r="V107" s="273">
        <f>SUM($N37:V38)</f>
        <v>0</v>
      </c>
      <c r="W107" s="273">
        <f>SUM($N37:W38)</f>
        <v>0</v>
      </c>
      <c r="X107" s="273">
        <f>SUM($N37:X38)</f>
        <v>0</v>
      </c>
      <c r="Y107" s="273">
        <f>SUM($N37:Y38)</f>
        <v>0</v>
      </c>
      <c r="Z107" s="273">
        <f>SUM($N37:Z38)</f>
        <v>0</v>
      </c>
      <c r="AA107" s="273">
        <f>Z107</f>
        <v>0</v>
      </c>
      <c r="AB107" s="274" cm="1">
        <f t="array" ref="AB107">SUM(N37:N38+AA37:AA38+AB37:AB38)</f>
        <v>0</v>
      </c>
      <c r="AC107" s="274"/>
    </row>
    <row r="108" spans="1:29" s="275" customFormat="1" ht="17.25" hidden="1" customHeight="1" x14ac:dyDescent="0.2">
      <c r="A108" s="275" t="s">
        <v>176</v>
      </c>
      <c r="B108" s="273">
        <f>B104*'Algandmed '!$B4/100/12</f>
        <v>0</v>
      </c>
      <c r="C108" s="273">
        <f>C104*'Algandmed '!$B4/100/12</f>
        <v>0</v>
      </c>
      <c r="D108" s="273">
        <f>D104*'Algandmed '!$B4/100/12</f>
        <v>0</v>
      </c>
      <c r="E108" s="273">
        <f>E104*'Algandmed '!$B4/100/12</f>
        <v>0</v>
      </c>
      <c r="F108" s="273">
        <f>F104*'Algandmed '!$B4/100/12</f>
        <v>0</v>
      </c>
      <c r="G108" s="273">
        <f>G104*'Algandmed '!$B4/100/12</f>
        <v>0</v>
      </c>
      <c r="H108" s="273">
        <f>H104*'Algandmed '!$B4/100/12</f>
        <v>0</v>
      </c>
      <c r="I108" s="273">
        <f>I104*'Algandmed '!$B4/100/12</f>
        <v>0</v>
      </c>
      <c r="J108" s="273">
        <f>J104*'Algandmed '!$B4/100/12</f>
        <v>0</v>
      </c>
      <c r="K108" s="273">
        <f>K104*'Algandmed '!$B4/100/12</f>
        <v>0</v>
      </c>
      <c r="L108" s="273">
        <f>L104*'Algandmed '!$B4/100/12</f>
        <v>0</v>
      </c>
      <c r="M108" s="273">
        <f>M104*'Algandmed '!$B4/100/12</f>
        <v>0</v>
      </c>
      <c r="N108" s="273">
        <f>Bilanss!$B$15*'Algandmed '!$B$4/100+SUM(B108:M108)</f>
        <v>0</v>
      </c>
      <c r="O108" s="273">
        <f>O104*'Algandmed '!$B4/100/12</f>
        <v>0</v>
      </c>
      <c r="P108" s="273">
        <f>P104*'Algandmed '!$B4/100/12</f>
        <v>0</v>
      </c>
      <c r="Q108" s="273">
        <f>Q104*'Algandmed '!$B4/100/12</f>
        <v>0</v>
      </c>
      <c r="R108" s="273">
        <f>R104*'Algandmed '!$B4/100/12</f>
        <v>0</v>
      </c>
      <c r="S108" s="273">
        <f>S104*'Algandmed '!$B4/100/12</f>
        <v>0</v>
      </c>
      <c r="T108" s="273">
        <f>T104*'Algandmed '!$B4/100/12</f>
        <v>0</v>
      </c>
      <c r="U108" s="273">
        <f>U104*'Algandmed '!$B4/100/12</f>
        <v>0</v>
      </c>
      <c r="V108" s="273">
        <f>V104*'Algandmed '!$B4/100/12</f>
        <v>0</v>
      </c>
      <c r="W108" s="273">
        <f>W104*'Algandmed '!$B4/100/12</f>
        <v>0</v>
      </c>
      <c r="X108" s="273">
        <f>X104*'Algandmed '!$B4/100/12</f>
        <v>0</v>
      </c>
      <c r="Y108" s="273">
        <f>Y104*'Algandmed '!$B4/100/12</f>
        <v>0</v>
      </c>
      <c r="Z108" s="273">
        <f>Z104*'Algandmed '!$B4/100/12</f>
        <v>0</v>
      </c>
      <c r="AA108" s="273">
        <f>Bilanss!$B$15*'Algandmed '!$B$4/100+SUM(O108:Z108)</f>
        <v>0</v>
      </c>
      <c r="AB108" s="274">
        <f>Bilanss!$B$15*'Algandmed '!$B$4/100+AB104*'Algandmed '!D4/100</f>
        <v>0</v>
      </c>
      <c r="AC108" s="274"/>
    </row>
    <row r="109" spans="1:29" s="93" customFormat="1" ht="21" hidden="1" customHeight="1" x14ac:dyDescent="0.2">
      <c r="A109" s="93" t="s">
        <v>177</v>
      </c>
      <c r="B109" s="94">
        <f>B106*'Algandmed '!$B5/100/12</f>
        <v>0</v>
      </c>
      <c r="C109" s="94">
        <f>C106*'Algandmed '!$B5/100/12</f>
        <v>0</v>
      </c>
      <c r="D109" s="94">
        <f>D106*'Algandmed '!$B5/100/12</f>
        <v>0</v>
      </c>
      <c r="E109" s="94">
        <f>E106*'Algandmed '!$B5/100/12</f>
        <v>0</v>
      </c>
      <c r="F109" s="94">
        <f>F106*'Algandmed '!$B5/100/12</f>
        <v>0</v>
      </c>
      <c r="G109" s="94">
        <f>G106*'Algandmed '!$B5/100/12</f>
        <v>0</v>
      </c>
      <c r="H109" s="94">
        <f>H106*'Algandmed '!$B5/100/12</f>
        <v>0</v>
      </c>
      <c r="I109" s="94">
        <f>I106*'Algandmed '!$B5/100/12</f>
        <v>0</v>
      </c>
      <c r="J109" s="94">
        <f>J106*'Algandmed '!$B5/100/12</f>
        <v>0</v>
      </c>
      <c r="K109" s="94">
        <f>K106*'Algandmed '!$B5/100/12</f>
        <v>0</v>
      </c>
      <c r="L109" s="94">
        <f>L106*'Algandmed '!$B5/100/12</f>
        <v>0</v>
      </c>
      <c r="M109" s="94">
        <f>M106*'Algandmed '!$B5/100/12</f>
        <v>0</v>
      </c>
      <c r="N109" s="273">
        <f>Bilanss!B16*'Algandmed '!B5/100+SUM(B109:M109)</f>
        <v>0</v>
      </c>
      <c r="O109" s="94">
        <f>O106*'Algandmed '!$B5/100/12</f>
        <v>0</v>
      </c>
      <c r="P109" s="94">
        <f>P106*'Algandmed '!$B5/100/12</f>
        <v>0</v>
      </c>
      <c r="Q109" s="94">
        <f>Q106*'Algandmed '!$B5/100/12</f>
        <v>0</v>
      </c>
      <c r="R109" s="94">
        <f>R106*'Algandmed '!$B5/100/12</f>
        <v>0</v>
      </c>
      <c r="S109" s="94">
        <f>S106*'Algandmed '!$B5/100/12</f>
        <v>0</v>
      </c>
      <c r="T109" s="94">
        <f>T106*'Algandmed '!$B5/100/12</f>
        <v>0</v>
      </c>
      <c r="U109" s="94">
        <f>U106*'Algandmed '!$B5/100/12</f>
        <v>0</v>
      </c>
      <c r="V109" s="94">
        <f>V106*'Algandmed '!$B5/100/12</f>
        <v>0</v>
      </c>
      <c r="W109" s="94">
        <f>W106*'Algandmed '!$B5/100/12</f>
        <v>0</v>
      </c>
      <c r="X109" s="94">
        <f>X106*'Algandmed '!$B5/100/12</f>
        <v>0</v>
      </c>
      <c r="Y109" s="94">
        <f>Y106*'Algandmed '!$B5/100/12</f>
        <v>0</v>
      </c>
      <c r="Z109" s="94">
        <f>Z106*'Algandmed '!$B5/100/12</f>
        <v>0</v>
      </c>
      <c r="AA109" s="273">
        <f>Bilanss!C16*'Algandmed '!C5/100+SUM(O109:Z109)</f>
        <v>0</v>
      </c>
      <c r="AB109" s="274">
        <f>Bilanss!D16*'Algandmed '!D5/100+AB106*'Algandmed '!D5/100</f>
        <v>0</v>
      </c>
      <c r="AC109" s="160"/>
    </row>
    <row r="110" spans="1:29" s="93" customFormat="1" ht="20.25" hidden="1" customHeight="1" x14ac:dyDescent="0.2">
      <c r="A110" s="93" t="s">
        <v>178</v>
      </c>
      <c r="B110" s="94">
        <f>B107*'Algandmed '!$B5/100/12</f>
        <v>0</v>
      </c>
      <c r="C110" s="94">
        <f>C107*'Algandmed '!$B5/100/12</f>
        <v>0</v>
      </c>
      <c r="D110" s="94">
        <f>D107*'Algandmed '!$B5/100/12</f>
        <v>0</v>
      </c>
      <c r="E110" s="94">
        <f>E107*'Algandmed '!$B5/100/12</f>
        <v>0</v>
      </c>
      <c r="F110" s="94">
        <f>F107*'Algandmed '!$B5/100/12</f>
        <v>0</v>
      </c>
      <c r="G110" s="94">
        <f>G107*'Algandmed '!$B5/100/12</f>
        <v>0</v>
      </c>
      <c r="H110" s="94">
        <f>H107*'Algandmed '!$B5/100/12</f>
        <v>0</v>
      </c>
      <c r="I110" s="94">
        <f>I107*'Algandmed '!$B5/100/12</f>
        <v>0</v>
      </c>
      <c r="J110" s="94">
        <f>J107*'Algandmed '!$B5/100/12</f>
        <v>0</v>
      </c>
      <c r="K110" s="94">
        <f>K107*'Algandmed '!$B5/100/12</f>
        <v>0</v>
      </c>
      <c r="L110" s="94">
        <f>L107*'Algandmed '!$B5/100/12</f>
        <v>0</v>
      </c>
      <c r="M110" s="94">
        <f>M107*'Algandmed '!$B5/100/12</f>
        <v>0</v>
      </c>
      <c r="N110" s="94">
        <f>Bilanss!$B$22*'Algandmed '!B$5/100+SUM(B110:M110)</f>
        <v>0</v>
      </c>
      <c r="O110" s="94">
        <f>O107*'Algandmed '!$B5/100/12</f>
        <v>0</v>
      </c>
      <c r="P110" s="94">
        <f>P107*'Algandmed '!$B5/100/12</f>
        <v>0</v>
      </c>
      <c r="Q110" s="94">
        <f>Q107*'Algandmed '!$B5/100/12</f>
        <v>0</v>
      </c>
      <c r="R110" s="94">
        <f>R107*'Algandmed '!$B5/100/12</f>
        <v>0</v>
      </c>
      <c r="S110" s="94">
        <f>S107*'Algandmed '!$B5/100/12</f>
        <v>0</v>
      </c>
      <c r="T110" s="94">
        <f>T107*'Algandmed '!$B5/100/12</f>
        <v>0</v>
      </c>
      <c r="U110" s="94">
        <f>U107*'Algandmed '!$B5/100/12</f>
        <v>0</v>
      </c>
      <c r="V110" s="94">
        <f>V107*'Algandmed '!$B5/100/12</f>
        <v>0</v>
      </c>
      <c r="W110" s="94">
        <f>W107*'Algandmed '!$B5/100/12</f>
        <v>0</v>
      </c>
      <c r="X110" s="94">
        <f>X107*'Algandmed '!$B5/100/12</f>
        <v>0</v>
      </c>
      <c r="Y110" s="94">
        <f>Y107*'Algandmed '!$B5/100/12</f>
        <v>0</v>
      </c>
      <c r="Z110" s="94">
        <f>Z107*'Algandmed '!$B5/100/12</f>
        <v>0</v>
      </c>
      <c r="AA110" s="94">
        <f>Bilanss!$B$22*'Algandmed '!N$5/100+SUM(O110:Z110)</f>
        <v>0</v>
      </c>
      <c r="AB110" s="160">
        <f>Bilanss!$B$22*'Algandmed '!$B$5/100+AB107*'Algandmed '!D5/100</f>
        <v>0</v>
      </c>
      <c r="AC110" s="160"/>
    </row>
    <row r="111" spans="1:29" s="93" customFormat="1" ht="17.25" hidden="1" customHeight="1" x14ac:dyDescent="0.2">
      <c r="A111" s="93" t="s">
        <v>179</v>
      </c>
      <c r="B111" s="94">
        <f>B105*'Algandmed '!$B4/100/12</f>
        <v>0</v>
      </c>
      <c r="C111" s="94">
        <f>C105*'Algandmed '!$B4/100/12</f>
        <v>0</v>
      </c>
      <c r="D111" s="94">
        <f>D105*'Algandmed '!$B4/100/12</f>
        <v>0</v>
      </c>
      <c r="E111" s="94">
        <f>E105*'Algandmed '!$B4/100/12</f>
        <v>0</v>
      </c>
      <c r="F111" s="94">
        <f>F105*'Algandmed '!$B4/100/12</f>
        <v>0</v>
      </c>
      <c r="G111" s="94">
        <f>G105*'Algandmed '!$B4/100/12</f>
        <v>0</v>
      </c>
      <c r="H111" s="94">
        <f>H105*'Algandmed '!$B4/100/12</f>
        <v>0</v>
      </c>
      <c r="I111" s="94">
        <f>I105*'Algandmed '!$B4/100/12</f>
        <v>0</v>
      </c>
      <c r="J111" s="94">
        <f>J105*'Algandmed '!$B4/100/12</f>
        <v>0</v>
      </c>
      <c r="K111" s="94">
        <f>K105*'Algandmed '!$B4/100/12</f>
        <v>0</v>
      </c>
      <c r="L111" s="94">
        <f>L105*'Algandmed '!$B4/100/12</f>
        <v>0</v>
      </c>
      <c r="M111" s="94">
        <f>M105*'Algandmed '!$B4/100/12</f>
        <v>0</v>
      </c>
      <c r="N111" s="94">
        <f>SUM(B111:M111)</f>
        <v>0</v>
      </c>
      <c r="O111" s="94">
        <f>O105*'Algandmed '!$B4/100/12</f>
        <v>0</v>
      </c>
      <c r="P111" s="94">
        <f>P105*'Algandmed '!$B4/100/12</f>
        <v>0</v>
      </c>
      <c r="Q111" s="94">
        <f>Q105*'Algandmed '!$B4/100/12</f>
        <v>0</v>
      </c>
      <c r="R111" s="94">
        <f>R105*'Algandmed '!$B4/100/12</f>
        <v>0</v>
      </c>
      <c r="S111" s="94">
        <f>S105*'Algandmed '!$B4/100/12</f>
        <v>0</v>
      </c>
      <c r="T111" s="94">
        <f>T105*'Algandmed '!$B4/100/12</f>
        <v>0</v>
      </c>
      <c r="U111" s="94">
        <f>U105*'Algandmed '!$B4/100/12</f>
        <v>0</v>
      </c>
      <c r="V111" s="94">
        <f>V105*'Algandmed '!$B4/100/12</f>
        <v>0</v>
      </c>
      <c r="W111" s="94">
        <f>W105*'Algandmed '!$B4/100/12</f>
        <v>0</v>
      </c>
      <c r="X111" s="94">
        <f>X105*'Algandmed '!$B4/100/12</f>
        <v>0</v>
      </c>
      <c r="Y111" s="94">
        <f>Y105*'Algandmed '!$B4/100/12</f>
        <v>0</v>
      </c>
      <c r="Z111" s="94">
        <f>Z105*'Algandmed '!$B4/100/12</f>
        <v>0</v>
      </c>
      <c r="AA111" s="94">
        <f>SUM(O111:Z111)</f>
        <v>0</v>
      </c>
      <c r="AB111" s="160">
        <f>AB105*'Algandmed '!$B4/100</f>
        <v>0</v>
      </c>
      <c r="AC111" s="160"/>
    </row>
    <row r="112" spans="1:29" s="275" customFormat="1" ht="21" hidden="1" customHeight="1" x14ac:dyDescent="0.2">
      <c r="A112" s="275" t="s">
        <v>180</v>
      </c>
      <c r="B112" s="273">
        <f>B44</f>
        <v>0</v>
      </c>
      <c r="C112" s="273">
        <f>SUM($B$44:C44)</f>
        <v>0</v>
      </c>
      <c r="D112" s="273">
        <f>SUM($B$44:D44)</f>
        <v>0</v>
      </c>
      <c r="E112" s="273">
        <f>SUM($B$44:E44)</f>
        <v>0</v>
      </c>
      <c r="F112" s="273">
        <f>SUM($B$44:F44)</f>
        <v>0</v>
      </c>
      <c r="G112" s="273">
        <f>SUM($B$44:G44)</f>
        <v>0</v>
      </c>
      <c r="H112" s="273">
        <f>SUM($B$44:H44)</f>
        <v>0</v>
      </c>
      <c r="I112" s="273">
        <f>SUM($B$44:I44)</f>
        <v>0</v>
      </c>
      <c r="J112" s="273">
        <f>SUM($B$44:J44)</f>
        <v>0</v>
      </c>
      <c r="K112" s="273">
        <f>SUM($B$44:K44)</f>
        <v>0</v>
      </c>
      <c r="L112" s="273">
        <f>SUM($B$44:L44)</f>
        <v>0</v>
      </c>
      <c r="M112" s="273">
        <f>SUM($B$44:M44)</f>
        <v>0</v>
      </c>
      <c r="N112" s="273">
        <f>M112</f>
        <v>0</v>
      </c>
      <c r="O112" s="273">
        <f>N44+O44</f>
        <v>0</v>
      </c>
      <c r="P112" s="273">
        <f>SUM($N$44:P44)</f>
        <v>0</v>
      </c>
      <c r="Q112" s="273">
        <f>SUM($N$44:Q44)</f>
        <v>0</v>
      </c>
      <c r="R112" s="273">
        <f>SUM($N$44:R44)</f>
        <v>0</v>
      </c>
      <c r="S112" s="273">
        <f>SUM($N$44:S44)</f>
        <v>0</v>
      </c>
      <c r="T112" s="273">
        <f>SUM($N$44:T44)</f>
        <v>0</v>
      </c>
      <c r="U112" s="273">
        <f>SUM($N$44:U44)</f>
        <v>0</v>
      </c>
      <c r="V112" s="273">
        <f>SUM($N$44:V44)</f>
        <v>0</v>
      </c>
      <c r="W112" s="273">
        <f>SUM($N$44:W44)</f>
        <v>0</v>
      </c>
      <c r="X112" s="273">
        <f>SUM($N$44:X44)</f>
        <v>0</v>
      </c>
      <c r="Y112" s="273">
        <f>SUM($N$44:Y44)</f>
        <v>0</v>
      </c>
      <c r="Z112" s="273">
        <f>SUM($N$44:Z44)</f>
        <v>0</v>
      </c>
      <c r="AA112" s="273">
        <f>Z112</f>
        <v>0</v>
      </c>
      <c r="AB112" s="274">
        <f>SUM($N$44+AA44+AB44)</f>
        <v>0</v>
      </c>
      <c r="AC112" s="274"/>
    </row>
    <row r="113" spans="1:29" ht="20.25" hidden="1" customHeight="1" x14ac:dyDescent="0.2">
      <c r="A113" s="93" t="s">
        <v>181</v>
      </c>
      <c r="B113" s="94">
        <f>B43</f>
        <v>0</v>
      </c>
      <c r="C113" s="94">
        <f>SUM($B$43:C43)</f>
        <v>0</v>
      </c>
      <c r="D113" s="94">
        <f>SUM($B$43:D43)</f>
        <v>0</v>
      </c>
      <c r="E113" s="94">
        <f>SUM($B$43:E43)</f>
        <v>0</v>
      </c>
      <c r="F113" s="94">
        <f>SUM($B$43:F43)</f>
        <v>0</v>
      </c>
      <c r="G113" s="94">
        <f>SUM($B$43:G43)</f>
        <v>0</v>
      </c>
      <c r="H113" s="94">
        <f>SUM($B$43:H43)</f>
        <v>0</v>
      </c>
      <c r="I113" s="94">
        <f>SUM($B$43:I43)</f>
        <v>0</v>
      </c>
      <c r="J113" s="94">
        <f>SUM($B$43:J43)</f>
        <v>0</v>
      </c>
      <c r="K113" s="94">
        <f>SUM($B$43:K43)</f>
        <v>0</v>
      </c>
      <c r="L113" s="94">
        <f>SUM($B$43:L43)</f>
        <v>0</v>
      </c>
      <c r="M113" s="94">
        <f>SUM($B$43:M43)</f>
        <v>0</v>
      </c>
      <c r="N113" s="94">
        <f>M113</f>
        <v>0</v>
      </c>
      <c r="O113" s="94">
        <f>N43+O43</f>
        <v>0</v>
      </c>
      <c r="P113" s="94">
        <f>SUM($N$43:P43)</f>
        <v>0</v>
      </c>
      <c r="Q113" s="94">
        <f>SUM($N$43:Q43)</f>
        <v>0</v>
      </c>
      <c r="R113" s="94">
        <f>SUM($N$43:R43)</f>
        <v>0</v>
      </c>
      <c r="S113" s="94">
        <f>SUM($N$43:S43)</f>
        <v>0</v>
      </c>
      <c r="T113" s="94">
        <f>SUM($N$43:T43)</f>
        <v>0</v>
      </c>
      <c r="U113" s="94">
        <f>SUM($N$43:U43)</f>
        <v>0</v>
      </c>
      <c r="V113" s="94">
        <f>SUM($N$43:V43)</f>
        <v>0</v>
      </c>
      <c r="W113" s="94">
        <f>SUM($N$43:W43)</f>
        <v>0</v>
      </c>
      <c r="X113" s="94">
        <f>SUM($N$43:X43)</f>
        <v>0</v>
      </c>
      <c r="Y113" s="94">
        <f>SUM($N$43:Y43)</f>
        <v>0</v>
      </c>
      <c r="Z113" s="94">
        <f>SUM($N$43:Z43)</f>
        <v>0</v>
      </c>
      <c r="AA113" s="94">
        <f>Z113</f>
        <v>0</v>
      </c>
      <c r="AB113" s="160">
        <f>SUM($N$43+AA43+AB43)</f>
        <v>0</v>
      </c>
      <c r="AC113" s="160"/>
    </row>
    <row r="114" spans="1:29" ht="18" hidden="1" customHeight="1" x14ac:dyDescent="0.2">
      <c r="A114" s="93" t="s">
        <v>182</v>
      </c>
      <c r="B114" s="94">
        <f>B112*'Algandmed '!$B6/100/12</f>
        <v>0</v>
      </c>
      <c r="C114" s="94">
        <f>C112*'Algandmed '!$B6/100/12</f>
        <v>0</v>
      </c>
      <c r="D114" s="94">
        <f>D112*'Algandmed '!$B6/100/12</f>
        <v>0</v>
      </c>
      <c r="E114" s="94">
        <f>E112*'Algandmed '!$B6/100/12</f>
        <v>0</v>
      </c>
      <c r="F114" s="94">
        <f>F112*'Algandmed '!$B6/100/12</f>
        <v>0</v>
      </c>
      <c r="G114" s="94">
        <f>G112*'Algandmed '!$B6/100/12</f>
        <v>0</v>
      </c>
      <c r="H114" s="94">
        <f>H112*'Algandmed '!$B6/100/12</f>
        <v>0</v>
      </c>
      <c r="I114" s="94">
        <f>I112*'Algandmed '!$B6/100/12</f>
        <v>0</v>
      </c>
      <c r="J114" s="94">
        <f>J112*'Algandmed '!$B6/100/12</f>
        <v>0</v>
      </c>
      <c r="K114" s="94">
        <f>K112*'Algandmed '!$B6/100/12</f>
        <v>0</v>
      </c>
      <c r="L114" s="94">
        <f>L112*'Algandmed '!$B6/100/12</f>
        <v>0</v>
      </c>
      <c r="M114" s="94">
        <f>M112*'Algandmed '!$B6/100/12</f>
        <v>0</v>
      </c>
      <c r="N114" s="94">
        <f>Bilanss!B19*'Algandmed '!B6/100+SUM(B114:M114)</f>
        <v>0</v>
      </c>
      <c r="O114" s="94">
        <f>O112*'Algandmed '!$B6/100/12</f>
        <v>0</v>
      </c>
      <c r="P114" s="94">
        <f>P112*'Algandmed '!$B6/100/12</f>
        <v>0</v>
      </c>
      <c r="Q114" s="94">
        <f>Q112*'Algandmed '!$B6/100/12</f>
        <v>0</v>
      </c>
      <c r="R114" s="94">
        <f>R112*'Algandmed '!$B6/100/12</f>
        <v>0</v>
      </c>
      <c r="S114" s="94">
        <f>S112*'Algandmed '!$B6/100/12</f>
        <v>0</v>
      </c>
      <c r="T114" s="94">
        <f>T112*'Algandmed '!$B6/100/12</f>
        <v>0</v>
      </c>
      <c r="U114" s="94">
        <f>U112*'Algandmed '!$B6/100/12</f>
        <v>0</v>
      </c>
      <c r="V114" s="94">
        <f>V112*'Algandmed '!$B6/100/12</f>
        <v>0</v>
      </c>
      <c r="W114" s="94">
        <f>W112*'Algandmed '!$B6/100/12</f>
        <v>0</v>
      </c>
      <c r="X114" s="94">
        <f>X112*'Algandmed '!$B6/100/12</f>
        <v>0</v>
      </c>
      <c r="Y114" s="94">
        <f>Y112*'Algandmed '!$B6/100/12</f>
        <v>0</v>
      </c>
      <c r="Z114" s="94">
        <f>Z112*'Algandmed '!$B6/100/12</f>
        <v>0</v>
      </c>
      <c r="AA114" s="94">
        <f>Bilanss!N19*'Algandmed '!N6/100+SUM(O114:Z114)</f>
        <v>0</v>
      </c>
      <c r="AB114" s="160">
        <f>Bilanss!$B$19*'Algandmed '!$B$6/100+AB112*'Algandmed '!D6/100</f>
        <v>0</v>
      </c>
      <c r="AC114" s="160"/>
    </row>
    <row r="115" spans="1:29" ht="30" hidden="1" customHeight="1" x14ac:dyDescent="0.2">
      <c r="A115" s="93" t="s">
        <v>183</v>
      </c>
      <c r="B115" s="94">
        <f>B113*'Algandmed '!$B6/100/12</f>
        <v>0</v>
      </c>
      <c r="C115" s="94">
        <f>C113*'Algandmed '!$B6/100/12</f>
        <v>0</v>
      </c>
      <c r="D115" s="94">
        <f>D113*'Algandmed '!$B6/100/12</f>
        <v>0</v>
      </c>
      <c r="E115" s="94">
        <f>E113*'Algandmed '!$B6/100/12</f>
        <v>0</v>
      </c>
      <c r="F115" s="94">
        <f>F113*'Algandmed '!$B6/100/12</f>
        <v>0</v>
      </c>
      <c r="G115" s="94">
        <f>G113*'Algandmed '!$B6/100/12</f>
        <v>0</v>
      </c>
      <c r="H115" s="94">
        <f>H113*'Algandmed '!$B6/100/12</f>
        <v>0</v>
      </c>
      <c r="I115" s="94">
        <f>I113*'Algandmed '!$B6/100/12</f>
        <v>0</v>
      </c>
      <c r="J115" s="94">
        <f>J113*'Algandmed '!$B6/100/12</f>
        <v>0</v>
      </c>
      <c r="K115" s="94">
        <f>K113*'Algandmed '!$B6/100/12</f>
        <v>0</v>
      </c>
      <c r="L115" s="94">
        <f>L113*'Algandmed '!$B6/100/12</f>
        <v>0</v>
      </c>
      <c r="M115" s="94">
        <f>M113*'Algandmed '!$B6/100/12</f>
        <v>0</v>
      </c>
      <c r="N115" s="94">
        <f>Bilanss!$B$23*'Algandmed '!B$6/100+SUM(B115:M115)</f>
        <v>0</v>
      </c>
      <c r="O115" s="94">
        <f>O113*'Algandmed '!$B6/100/12</f>
        <v>0</v>
      </c>
      <c r="P115" s="94">
        <f>P113*'Algandmed '!$B6/100/12</f>
        <v>0</v>
      </c>
      <c r="Q115" s="94">
        <f>Q113*'Algandmed '!$B6/100/12</f>
        <v>0</v>
      </c>
      <c r="R115" s="94">
        <f>R113*'Algandmed '!$B6/100/12</f>
        <v>0</v>
      </c>
      <c r="S115" s="94">
        <f>S113*'Algandmed '!$B6/100/12</f>
        <v>0</v>
      </c>
      <c r="T115" s="94">
        <f>T113*'Algandmed '!$B6/100/12</f>
        <v>0</v>
      </c>
      <c r="U115" s="94">
        <f>U113*'Algandmed '!$B6/100/12</f>
        <v>0</v>
      </c>
      <c r="V115" s="94">
        <f>V113*'Algandmed '!$B6/100/12</f>
        <v>0</v>
      </c>
      <c r="W115" s="94">
        <f>W113*'Algandmed '!$B6/100/12</f>
        <v>0</v>
      </c>
      <c r="X115" s="94">
        <f>X113*'Algandmed '!$B6/100/12</f>
        <v>0</v>
      </c>
      <c r="Y115" s="94">
        <f>Y113*'Algandmed '!$B6/100/12</f>
        <v>0</v>
      </c>
      <c r="Z115" s="94">
        <f>Z113*'Algandmed '!$B6/100/12</f>
        <v>0</v>
      </c>
      <c r="AA115" s="94">
        <f>Bilanss!$B$23*'Algandmed '!N$6/100+SUM(O115:Z115)</f>
        <v>0</v>
      </c>
      <c r="AB115" s="160">
        <f>Bilanss!$B$23*'Algandmed '!$B$6/100+AB113*'Algandmed '!D6/100</f>
        <v>0</v>
      </c>
      <c r="AC115" s="160"/>
    </row>
  </sheetData>
  <sheetProtection algorithmName="SHA-512" hashValue="PQytPa+gH56eAg9OOAJP34PYlY2zafIiDtJ9kwY3aUxlF+eSOMxk6DjAXDZUozE1zaBIvY2UPrJe06zmyzP6uA==" saltValue="29t4TQxD/olqYGekIZj0Jw==" spinCount="100000" sheet="1" objects="1" scenarios="1"/>
  <mergeCells count="2">
    <mergeCell ref="O1:AA1"/>
    <mergeCell ref="B1:N1"/>
  </mergeCells>
  <phoneticPr fontId="2" type="noConversion"/>
  <conditionalFormatting sqref="B83:B85 O90:Z90 O91:Y91 O92:Z92">
    <cfRule type="cellIs" dxfId="38" priority="35" operator="greaterThan">
      <formula>0</formula>
    </cfRule>
  </conditionalFormatting>
  <conditionalFormatting sqref="B90:L92">
    <cfRule type="cellIs" dxfId="37" priority="36" operator="greaterThan">
      <formula>0</formula>
    </cfRule>
  </conditionalFormatting>
  <conditionalFormatting sqref="B18:M18">
    <cfRule type="cellIs" dxfId="36" priority="41" operator="greaterThan">
      <formula>0</formula>
    </cfRule>
  </conditionalFormatting>
  <conditionalFormatting sqref="B20:M29">
    <cfRule type="cellIs" dxfId="35" priority="43" operator="greaterThan">
      <formula>0</formula>
    </cfRule>
  </conditionalFormatting>
  <conditionalFormatting sqref="B35:M35">
    <cfRule type="cellIs" dxfId="34" priority="42" operator="greaterThan">
      <formula>0</formula>
    </cfRule>
  </conditionalFormatting>
  <conditionalFormatting sqref="B39:M41">
    <cfRule type="cellIs" dxfId="33" priority="40" operator="greaterThan">
      <formula>0</formula>
    </cfRule>
  </conditionalFormatting>
  <conditionalFormatting sqref="B44:M44">
    <cfRule type="cellIs" dxfId="32" priority="39" operator="greaterThan">
      <formula>0</formula>
    </cfRule>
  </conditionalFormatting>
  <conditionalFormatting sqref="B49:M55">
    <cfRule type="cellIs" dxfId="31" priority="38" operator="greaterThan">
      <formula>0</formula>
    </cfRule>
  </conditionalFormatting>
  <conditionalFormatting sqref="B60:M66 B68:M71 B73:M75 B77:M80 B82:M82 O82:Z82 AB82:AC82">
    <cfRule type="cellIs" dxfId="30" priority="48" operator="greaterThan">
      <formula>0</formula>
    </cfRule>
  </conditionalFormatting>
  <conditionalFormatting sqref="B87:M87">
    <cfRule type="cellIs" dxfId="29" priority="37" operator="greaterThan">
      <formula>0</formula>
    </cfRule>
  </conditionalFormatting>
  <conditionalFormatting sqref="B94:M94">
    <cfRule type="cellIs" dxfId="28" priority="31" operator="greaterThan">
      <formula>0</formula>
    </cfRule>
  </conditionalFormatting>
  <conditionalFormatting sqref="B97:AC97">
    <cfRule type="cellIs" dxfId="27" priority="53" stopIfTrue="1" operator="lessThan">
      <formula>0</formula>
    </cfRule>
  </conditionalFormatting>
  <conditionalFormatting sqref="C85:M85">
    <cfRule type="cellIs" dxfId="26" priority="34" operator="greaterThan">
      <formula>0</formula>
    </cfRule>
  </conditionalFormatting>
  <conditionalFormatting sqref="M92">
    <cfRule type="cellIs" dxfId="25" priority="32" operator="greaterThan">
      <formula>0</formula>
    </cfRule>
  </conditionalFormatting>
  <conditionalFormatting sqref="N90">
    <cfRule type="expression" dxfId="24" priority="56" stopIfTrue="1">
      <formula>N99-SUM(B90:M90)&gt;0</formula>
    </cfRule>
    <cfRule type="expression" dxfId="23" priority="55" stopIfTrue="1">
      <formula>N99-SUM(B90:M90)&lt;0</formula>
    </cfRule>
    <cfRule type="expression" dxfId="22" priority="54" stopIfTrue="1">
      <formula>SUM(B90:M90)=N99</formula>
    </cfRule>
  </conditionalFormatting>
  <conditionalFormatting sqref="N91">
    <cfRule type="expression" dxfId="21" priority="60" stopIfTrue="1">
      <formula>SUM(B91:M91)&lt;N98</formula>
    </cfRule>
    <cfRule type="expression" dxfId="20" priority="61" stopIfTrue="1">
      <formula>AND(SUM(B91:M91)&gt;=N98,SUM(B91:M91)&lt;=(N98+SUM(B22:M22)))</formula>
    </cfRule>
    <cfRule type="expression" dxfId="19" priority="62" stopIfTrue="1">
      <formula>SUM(B91:M91)&gt;(N98+SUM(B22:M22))</formula>
    </cfRule>
  </conditionalFormatting>
  <conditionalFormatting sqref="O18:Z18 AB18:AC18 O20:Z29 AB20:AC29">
    <cfRule type="cellIs" dxfId="18" priority="4" operator="greaterThan">
      <formula>0</formula>
    </cfRule>
  </conditionalFormatting>
  <conditionalFormatting sqref="O35:Z35">
    <cfRule type="cellIs" dxfId="17" priority="29" operator="greaterThan">
      <formula>0</formula>
    </cfRule>
  </conditionalFormatting>
  <conditionalFormatting sqref="O39:Z41">
    <cfRule type="cellIs" dxfId="16" priority="28" operator="greaterThan">
      <formula>0</formula>
    </cfRule>
  </conditionalFormatting>
  <conditionalFormatting sqref="O44:Z44">
    <cfRule type="cellIs" dxfId="15" priority="27" operator="greaterThan">
      <formula>0</formula>
    </cfRule>
  </conditionalFormatting>
  <conditionalFormatting sqref="O49:Z49">
    <cfRule type="cellIs" dxfId="14" priority="26" operator="greaterThan">
      <formula>0</formula>
    </cfRule>
  </conditionalFormatting>
  <conditionalFormatting sqref="O53:Z55">
    <cfRule type="cellIs" dxfId="13" priority="1" operator="greaterThan">
      <formula>0</formula>
    </cfRule>
  </conditionalFormatting>
  <conditionalFormatting sqref="O60:Z66">
    <cfRule type="cellIs" dxfId="12" priority="25" operator="greaterThan">
      <formula>0</formula>
    </cfRule>
  </conditionalFormatting>
  <conditionalFormatting sqref="O68:Z71">
    <cfRule type="cellIs" dxfId="11" priority="24" operator="greaterThan">
      <formula>0</formula>
    </cfRule>
  </conditionalFormatting>
  <conditionalFormatting sqref="O73:Z75">
    <cfRule type="cellIs" dxfId="10" priority="23" operator="greaterThan">
      <formula>0</formula>
    </cfRule>
  </conditionalFormatting>
  <conditionalFormatting sqref="O77:Z80">
    <cfRule type="cellIs" dxfId="9" priority="22" operator="greaterThan">
      <formula>0</formula>
    </cfRule>
  </conditionalFormatting>
  <conditionalFormatting sqref="O85:Z85">
    <cfRule type="cellIs" dxfId="8" priority="8" operator="greaterThan">
      <formula>0</formula>
    </cfRule>
  </conditionalFormatting>
  <conditionalFormatting sqref="O87:Z87">
    <cfRule type="cellIs" dxfId="7" priority="20" operator="greaterThan">
      <formula>0</formula>
    </cfRule>
  </conditionalFormatting>
  <conditionalFormatting sqref="O94:Z94">
    <cfRule type="cellIs" dxfId="6" priority="18" operator="greaterThan">
      <formula>0</formula>
    </cfRule>
  </conditionalFormatting>
  <conditionalFormatting sqref="AB35:AC35 AB39:AC41 AB49:AC49 AB53:AC55">
    <cfRule type="cellIs" dxfId="5" priority="3" operator="greaterThan">
      <formula>0</formula>
    </cfRule>
  </conditionalFormatting>
  <conditionalFormatting sqref="AB44:AC44">
    <cfRule type="cellIs" dxfId="4" priority="2" operator="greaterThan">
      <formula>0</formula>
    </cfRule>
  </conditionalFormatting>
  <conditionalFormatting sqref="AB60:AC66 AB68:AC71 AB73:AC75 AB77:AC80">
    <cfRule type="cellIs" dxfId="3" priority="49" operator="greaterThan">
      <formula>0</formula>
    </cfRule>
  </conditionalFormatting>
  <conditionalFormatting sqref="AB85:AC85">
    <cfRule type="cellIs" dxfId="2" priority="21" operator="greaterThan">
      <formula>0</formula>
    </cfRule>
  </conditionalFormatting>
  <conditionalFormatting sqref="AB87:AC87 AB90:AC92 AB94:AC94">
    <cfRule type="cellIs" dxfId="1" priority="6" operator="greaterThan">
      <formula>0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1" xr:uid="{00000000-0002-0000-0200-000000000000}"/>
    <dataValidation allowBlank="1" showInputMessage="1" showErrorMessage="1" prompt="Lahtri sisu (summa) ei saa olla suurem kui bilansi real B34 ehk &quot;Pikaajaliste laenude, kapitalirendi lühiajaline osa&quot; näidatud summa!_x000a_" sqref="N90" xr:uid="{00000000-0002-0000-0200-000001000000}"/>
  </dataValidations>
  <pageMargins left="0.19685039370078741" right="0.19685039370078741" top="0.39370078740157483" bottom="0.35433070866141736" header="0" footer="0"/>
  <pageSetup paperSize="8" scale="76" orientation="landscape" r:id="rId1"/>
  <headerFooter alignWithMargins="0">
    <oddHeader>&amp;L&amp;"Arial,Kursiiv"&amp;8Finantsprognoosid alustavale ettevõtjale</oddHeader>
  </headerFooter>
  <rowBreaks count="3" manualBreakCount="3">
    <brk id="44" max="16" man="1"/>
    <brk id="52" max="16" man="1"/>
    <brk id="100" max="16383" man="1"/>
  </rowBreaks>
  <ignoredErrors>
    <ignoredError sqref="N6 N8 N36:N38 N58 N15:N18 N28:N30 N20:N26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E17"/>
  <sheetViews>
    <sheetView workbookViewId="0">
      <selection activeCell="I25" sqref="I25"/>
    </sheetView>
  </sheetViews>
  <sheetFormatPr defaultRowHeight="12.75" x14ac:dyDescent="0.2"/>
  <cols>
    <col min="1" max="1" width="7" bestFit="1" customWidth="1"/>
    <col min="2" max="2" width="12.5703125" customWidth="1"/>
    <col min="3" max="3" width="14.42578125" customWidth="1"/>
    <col min="4" max="4" width="13.42578125" customWidth="1"/>
    <col min="5" max="5" width="10.42578125" customWidth="1"/>
  </cols>
  <sheetData>
    <row r="1" spans="1:5" x14ac:dyDescent="0.2">
      <c r="C1" s="298" t="s">
        <v>184</v>
      </c>
      <c r="D1" s="298"/>
      <c r="E1" s="298"/>
    </row>
    <row r="2" spans="1:5" ht="38.25" x14ac:dyDescent="0.2">
      <c r="B2" s="26" t="s">
        <v>185</v>
      </c>
      <c r="C2" s="1" t="str">
        <f>Kassavood!N2</f>
        <v>1. projektiaasta KOKKU</v>
      </c>
      <c r="D2" s="1" t="str">
        <f>Kassavood!AA2</f>
        <v>2. projektiaasta KOKKU</v>
      </c>
      <c r="E2" t="str">
        <f>Kassavood!AB2</f>
        <v>3. aasta</v>
      </c>
    </row>
    <row r="3" spans="1:5" x14ac:dyDescent="0.2">
      <c r="A3" s="231" t="s">
        <v>186</v>
      </c>
      <c r="B3" s="180"/>
      <c r="C3" s="180"/>
      <c r="D3" s="180"/>
      <c r="E3" s="180"/>
    </row>
    <row r="4" spans="1:5" x14ac:dyDescent="0.2">
      <c r="A4" s="231" t="s">
        <v>187</v>
      </c>
      <c r="B4" s="180"/>
      <c r="C4" s="180"/>
      <c r="D4" s="180"/>
      <c r="E4" s="180"/>
    </row>
    <row r="5" spans="1:5" x14ac:dyDescent="0.2">
      <c r="A5" s="231" t="s">
        <v>188</v>
      </c>
      <c r="B5" s="180"/>
      <c r="C5" s="180"/>
      <c r="D5" s="180"/>
      <c r="E5" s="180"/>
    </row>
    <row r="6" spans="1:5" x14ac:dyDescent="0.2">
      <c r="A6" s="231" t="s">
        <v>189</v>
      </c>
      <c r="B6" s="180"/>
      <c r="C6" s="180"/>
      <c r="D6" s="180"/>
      <c r="E6" s="180"/>
    </row>
    <row r="7" spans="1:5" x14ac:dyDescent="0.2">
      <c r="A7" s="231" t="s">
        <v>190</v>
      </c>
      <c r="B7" s="180"/>
      <c r="C7" s="180"/>
      <c r="D7" s="180"/>
      <c r="E7" s="180"/>
    </row>
    <row r="8" spans="1:5" x14ac:dyDescent="0.2">
      <c r="A8" s="231" t="s">
        <v>191</v>
      </c>
      <c r="B8" s="180"/>
      <c r="C8" s="180"/>
      <c r="D8" s="180"/>
      <c r="E8" s="180"/>
    </row>
    <row r="9" spans="1:5" x14ac:dyDescent="0.2">
      <c r="A9" s="231" t="s">
        <v>192</v>
      </c>
      <c r="B9" s="180"/>
      <c r="C9" s="180"/>
      <c r="D9" s="180"/>
      <c r="E9" s="180"/>
    </row>
    <row r="10" spans="1:5" x14ac:dyDescent="0.2">
      <c r="A10" s="231" t="s">
        <v>193</v>
      </c>
      <c r="B10" s="180"/>
      <c r="C10" s="180"/>
      <c r="D10" s="207"/>
      <c r="E10" s="180"/>
    </row>
    <row r="11" spans="1:5" x14ac:dyDescent="0.2">
      <c r="A11" s="231" t="s">
        <v>194</v>
      </c>
      <c r="B11" s="180"/>
      <c r="C11" s="180"/>
      <c r="D11" s="180"/>
      <c r="E11" s="207"/>
    </row>
    <row r="12" spans="1:5" x14ac:dyDescent="0.2">
      <c r="A12" s="231" t="s">
        <v>195</v>
      </c>
      <c r="B12" s="180"/>
      <c r="C12" s="180"/>
      <c r="D12" s="180"/>
      <c r="E12" s="180"/>
    </row>
    <row r="13" spans="1:5" x14ac:dyDescent="0.2">
      <c r="A13" s="231" t="s">
        <v>196</v>
      </c>
      <c r="B13" s="180"/>
      <c r="C13" s="180"/>
      <c r="D13" s="180"/>
      <c r="E13" s="180"/>
    </row>
    <row r="14" spans="1:5" x14ac:dyDescent="0.2">
      <c r="A14" s="231" t="s">
        <v>197</v>
      </c>
      <c r="B14" s="180"/>
      <c r="C14" s="180"/>
      <c r="D14" s="180"/>
      <c r="E14" s="180"/>
    </row>
    <row r="15" spans="1:5" x14ac:dyDescent="0.2">
      <c r="B15" t="e">
        <f>AVERAGE(B3:B14)</f>
        <v>#DIV/0!</v>
      </c>
      <c r="C15" s="206" t="e">
        <f>AVERAGE(C3:C14)</f>
        <v>#DIV/0!</v>
      </c>
      <c r="D15" s="206" t="e">
        <f>AVERAGE(D3:D14)</f>
        <v>#DIV/0!</v>
      </c>
      <c r="E15" s="206" t="e">
        <f>AVERAGE(E3:E14)</f>
        <v>#DIV/0!</v>
      </c>
    </row>
    <row r="17" spans="2:2" x14ac:dyDescent="0.2">
      <c r="B17" t="s">
        <v>198</v>
      </c>
    </row>
  </sheetData>
  <mergeCells count="1">
    <mergeCell ref="C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E72"/>
  <sheetViews>
    <sheetView zoomScaleNormal="100" workbookViewId="0">
      <selection activeCell="J25" sqref="J25"/>
    </sheetView>
  </sheetViews>
  <sheetFormatPr defaultColWidth="9.42578125" defaultRowHeight="12.75" x14ac:dyDescent="0.2"/>
  <cols>
    <col min="1" max="1" width="42.42578125" style="113" customWidth="1"/>
    <col min="2" max="2" width="14" style="202" customWidth="1"/>
    <col min="3" max="3" width="12.42578125" style="37" customWidth="1"/>
    <col min="4" max="4" width="13.5703125" style="37" customWidth="1"/>
    <col min="5" max="5" width="12.42578125" style="37" customWidth="1"/>
    <col min="6" max="16384" width="9.42578125" style="96"/>
  </cols>
  <sheetData>
    <row r="1" spans="1:5" x14ac:dyDescent="0.2">
      <c r="A1" s="95" t="s">
        <v>199</v>
      </c>
      <c r="B1" s="299" t="s">
        <v>185</v>
      </c>
      <c r="C1" s="37" t="s">
        <v>1</v>
      </c>
      <c r="D1" s="37" t="s">
        <v>83</v>
      </c>
      <c r="E1" s="37" t="s">
        <v>84</v>
      </c>
    </row>
    <row r="2" spans="1:5" ht="19.5" customHeight="1" x14ac:dyDescent="0.2">
      <c r="A2" s="95"/>
      <c r="B2" s="299"/>
      <c r="C2" s="230" t="str">
        <f>Kassavood!N2</f>
        <v>1. projektiaasta KOKKU</v>
      </c>
      <c r="D2" s="230" t="str">
        <f>Kassavood!AA2</f>
        <v>2. projektiaasta KOKKU</v>
      </c>
      <c r="E2" s="208" t="str">
        <f>Kassavood!AB2</f>
        <v>3. aasta</v>
      </c>
    </row>
    <row r="3" spans="1:5" ht="17.25" customHeight="1" x14ac:dyDescent="0.2">
      <c r="A3" s="95"/>
      <c r="B3" s="182"/>
    </row>
    <row r="4" spans="1:5" x14ac:dyDescent="0.2">
      <c r="A4" s="97" t="s">
        <v>200</v>
      </c>
      <c r="B4" s="183"/>
      <c r="C4" s="46"/>
      <c r="D4" s="46"/>
      <c r="E4" s="46"/>
    </row>
    <row r="5" spans="1:5" x14ac:dyDescent="0.2">
      <c r="A5" s="98" t="s">
        <v>201</v>
      </c>
      <c r="B5" s="184"/>
      <c r="C5" s="132">
        <f>Kassavood!N7</f>
        <v>0</v>
      </c>
      <c r="D5" s="132">
        <f>Kassavood!AA7</f>
        <v>0</v>
      </c>
      <c r="E5" s="132">
        <f>Kassavood!AB7</f>
        <v>0</v>
      </c>
    </row>
    <row r="6" spans="1:5" x14ac:dyDescent="0.2">
      <c r="A6" s="99" t="s">
        <v>202</v>
      </c>
      <c r="B6" s="185"/>
      <c r="C6" s="132">
        <f>Kassavood!N9</f>
        <v>0</v>
      </c>
      <c r="D6" s="132">
        <f>Kassavood!AA9</f>
        <v>0</v>
      </c>
      <c r="E6" s="132">
        <f>Kassavood!AB9</f>
        <v>0</v>
      </c>
    </row>
    <row r="7" spans="1:5" x14ac:dyDescent="0.2">
      <c r="A7" s="99" t="s">
        <v>203</v>
      </c>
      <c r="B7" s="185"/>
      <c r="C7" s="168" t="str">
        <f>IF(C6&gt;0,C6/C5,"")</f>
        <v/>
      </c>
      <c r="D7" s="168" t="str">
        <f>IF(D6&gt;0,D6/D5,"")</f>
        <v/>
      </c>
      <c r="E7" s="168" t="str">
        <f t="shared" ref="E7" si="0">IF(E6&gt;0,E6/E5,"")</f>
        <v/>
      </c>
    </row>
    <row r="8" spans="1:5" x14ac:dyDescent="0.2">
      <c r="A8" s="100" t="s">
        <v>88</v>
      </c>
      <c r="B8" s="185"/>
      <c r="C8" s="132">
        <f>Kassavood!N10</f>
        <v>0</v>
      </c>
      <c r="D8" s="132">
        <f>Kassavood!AA10</f>
        <v>0</v>
      </c>
      <c r="E8" s="132">
        <f>Kassavood!AB10</f>
        <v>0</v>
      </c>
    </row>
    <row r="9" spans="1:5" x14ac:dyDescent="0.2">
      <c r="A9" s="100" t="s">
        <v>89</v>
      </c>
      <c r="B9" s="185"/>
      <c r="C9" s="133">
        <f>IF(C5&gt;0,C5/C8,0)</f>
        <v>0</v>
      </c>
      <c r="D9" s="133">
        <f>IF(D5&gt;0,D5/D8,0)</f>
        <v>0</v>
      </c>
      <c r="E9" s="133">
        <f>IF(E5&gt;0,E5/E8,0)</f>
        <v>0</v>
      </c>
    </row>
    <row r="10" spans="1:5" x14ac:dyDescent="0.2">
      <c r="A10" s="98" t="s">
        <v>204</v>
      </c>
      <c r="B10" s="184"/>
      <c r="C10" s="132">
        <f>Kassavood!N18+Kassavood!N29</f>
        <v>0</v>
      </c>
      <c r="D10" s="132">
        <f>Kassavood!AA18+Kassavood!AA29</f>
        <v>0</v>
      </c>
      <c r="E10" s="132">
        <f>Kassavood!AB18+Kassavood!AB29</f>
        <v>0</v>
      </c>
    </row>
    <row r="11" spans="1:5" x14ac:dyDescent="0.2">
      <c r="A11" s="101" t="s">
        <v>205</v>
      </c>
      <c r="B11" s="186">
        <f>B5+B10</f>
        <v>0</v>
      </c>
      <c r="C11" s="134">
        <f>C5+C10</f>
        <v>0</v>
      </c>
      <c r="D11" s="134">
        <f>D5+D10</f>
        <v>0</v>
      </c>
      <c r="E11" s="134">
        <f>E5+E10</f>
        <v>0</v>
      </c>
    </row>
    <row r="12" spans="1:5" x14ac:dyDescent="0.2">
      <c r="A12" s="172" t="s">
        <v>206</v>
      </c>
      <c r="B12" s="187"/>
      <c r="C12" s="173">
        <f>Kassavood!N26</f>
        <v>0</v>
      </c>
      <c r="D12" s="173">
        <f>Kassavood!AA26</f>
        <v>0</v>
      </c>
      <c r="E12" s="173">
        <f>Kassavood!AB26</f>
        <v>0</v>
      </c>
    </row>
    <row r="13" spans="1:5" x14ac:dyDescent="0.2">
      <c r="A13" s="181" t="s">
        <v>207</v>
      </c>
      <c r="B13" s="187">
        <f>B5+B12</f>
        <v>0</v>
      </c>
      <c r="C13" s="174">
        <f>C5+C10+C12</f>
        <v>0</v>
      </c>
      <c r="D13" s="174">
        <f>D5+D10+D12</f>
        <v>0</v>
      </c>
      <c r="E13" s="174">
        <f>E5+E10+E12</f>
        <v>0</v>
      </c>
    </row>
    <row r="14" spans="1:5" ht="15" customHeight="1" x14ac:dyDescent="0.2">
      <c r="A14" s="102"/>
      <c r="B14" s="182"/>
      <c r="C14" s="119"/>
      <c r="D14" s="119"/>
      <c r="E14" s="119"/>
    </row>
    <row r="15" spans="1:5" x14ac:dyDescent="0.2">
      <c r="A15" s="102"/>
      <c r="B15" s="182"/>
      <c r="C15" s="119"/>
      <c r="D15" s="285"/>
      <c r="E15" s="175"/>
    </row>
    <row r="16" spans="1:5" ht="3.75" customHeight="1" x14ac:dyDescent="0.2">
      <c r="A16" s="103"/>
      <c r="B16" s="188"/>
      <c r="C16" s="119"/>
      <c r="D16" s="119"/>
      <c r="E16" s="119"/>
    </row>
    <row r="17" spans="1:5" x14ac:dyDescent="0.2">
      <c r="A17" s="104" t="s">
        <v>121</v>
      </c>
      <c r="B17" s="183"/>
      <c r="C17" s="120"/>
      <c r="D17" s="120"/>
      <c r="E17" s="120"/>
    </row>
    <row r="18" spans="1:5" x14ac:dyDescent="0.2">
      <c r="A18" s="105" t="s">
        <v>122</v>
      </c>
      <c r="B18" s="182"/>
      <c r="C18" s="120"/>
      <c r="D18" s="120"/>
      <c r="E18" s="120"/>
    </row>
    <row r="19" spans="1:5" x14ac:dyDescent="0.2">
      <c r="A19" s="98" t="str">
        <f>Kassavood!A48</f>
        <v>Toore ja materjal</v>
      </c>
      <c r="B19" s="189"/>
      <c r="C19" s="135">
        <f>Tooted!R5</f>
        <v>0</v>
      </c>
      <c r="D19" s="135">
        <f>Tooted!AE5</f>
        <v>0</v>
      </c>
      <c r="E19" s="135">
        <f>Tooted!AF5</f>
        <v>0</v>
      </c>
    </row>
    <row r="20" spans="1:5" x14ac:dyDescent="0.2">
      <c r="A20" s="106" t="str">
        <f>Kassavood!A49</f>
        <v>Ostuteenused</v>
      </c>
      <c r="B20" s="190"/>
      <c r="C20" s="132">
        <f>Kassavood!N49</f>
        <v>0</v>
      </c>
      <c r="D20" s="132">
        <f>Kassavood!AA49</f>
        <v>0</v>
      </c>
      <c r="E20" s="132">
        <f>Kassavood!AB49</f>
        <v>0</v>
      </c>
    </row>
    <row r="21" spans="1:5" x14ac:dyDescent="0.2">
      <c r="A21" s="107"/>
      <c r="B21" s="191">
        <f>SUM(B19:B20)</f>
        <v>0</v>
      </c>
      <c r="C21" s="136">
        <f>SUM(C19:C20)</f>
        <v>0</v>
      </c>
      <c r="D21" s="136">
        <f>SUM(D19:D20)</f>
        <v>0</v>
      </c>
      <c r="E21" s="136">
        <f>SUM(E19:E20)</f>
        <v>0</v>
      </c>
    </row>
    <row r="22" spans="1:5" x14ac:dyDescent="0.2">
      <c r="A22" s="105" t="s">
        <v>125</v>
      </c>
      <c r="B22" s="192"/>
      <c r="C22" s="136"/>
      <c r="D22" s="136"/>
      <c r="E22" s="136"/>
    </row>
    <row r="23" spans="1:5" x14ac:dyDescent="0.2">
      <c r="A23" s="106" t="str">
        <f>Kassavood!A53</f>
        <v>Reklaamikulud</v>
      </c>
      <c r="B23" s="193"/>
      <c r="C23" s="132">
        <f>Kassavood!N53</f>
        <v>0</v>
      </c>
      <c r="D23" s="132">
        <f>Kassavood!AA53</f>
        <v>0</v>
      </c>
      <c r="E23" s="132">
        <f>Kassavood!AB53</f>
        <v>0</v>
      </c>
    </row>
    <row r="24" spans="1:5" x14ac:dyDescent="0.2">
      <c r="A24" s="98" t="str">
        <f>Kassavood!A54</f>
        <v>Turustamisega seotud transporditeenused</v>
      </c>
      <c r="B24" s="194"/>
      <c r="C24" s="137">
        <f>Kassavood!N54</f>
        <v>0</v>
      </c>
      <c r="D24" s="137">
        <f>Kassavood!AA54</f>
        <v>0</v>
      </c>
      <c r="E24" s="137">
        <f>Kassavood!AB54</f>
        <v>0</v>
      </c>
    </row>
    <row r="25" spans="1:5" x14ac:dyDescent="0.2">
      <c r="A25" s="98" t="str">
        <f>Kassavood!A55</f>
        <v>Turustamisega seotud autokütus</v>
      </c>
      <c r="B25" s="195"/>
      <c r="C25" s="132">
        <f>Kassavood!N55</f>
        <v>0</v>
      </c>
      <c r="D25" s="132">
        <f>Kassavood!AA55</f>
        <v>0</v>
      </c>
      <c r="E25" s="132">
        <f>Kassavood!AB55</f>
        <v>0</v>
      </c>
    </row>
    <row r="26" spans="1:5" x14ac:dyDescent="0.2">
      <c r="A26" s="107"/>
      <c r="B26" s="191">
        <f>SUM(B23:B25)</f>
        <v>0</v>
      </c>
      <c r="C26" s="136">
        <f>SUM(C23:C25)</f>
        <v>0</v>
      </c>
      <c r="D26" s="136">
        <f>SUM(D23:D25)</f>
        <v>0</v>
      </c>
      <c r="E26" s="136">
        <f>SUM(E23:E25)</f>
        <v>0</v>
      </c>
    </row>
    <row r="27" spans="1:5" x14ac:dyDescent="0.2">
      <c r="A27" s="108" t="s">
        <v>129</v>
      </c>
      <c r="B27" s="182"/>
      <c r="C27" s="136"/>
      <c r="D27" s="136"/>
      <c r="E27" s="136"/>
    </row>
    <row r="28" spans="1:5" x14ac:dyDescent="0.2">
      <c r="A28" s="109" t="s">
        <v>131</v>
      </c>
      <c r="B28" s="182"/>
      <c r="C28" s="136"/>
      <c r="D28" s="136"/>
      <c r="E28" s="136"/>
    </row>
    <row r="29" spans="1:5" x14ac:dyDescent="0.2">
      <c r="A29" s="98" t="str">
        <f>Kassavood!A60</f>
        <v>Küte</v>
      </c>
      <c r="B29" s="184"/>
      <c r="C29" s="132">
        <f>Kassavood!N60</f>
        <v>0</v>
      </c>
      <c r="D29" s="132">
        <f>Kassavood!AA60</f>
        <v>0</v>
      </c>
      <c r="E29" s="132">
        <f>Kassavood!AB60</f>
        <v>0</v>
      </c>
    </row>
    <row r="30" spans="1:5" x14ac:dyDescent="0.2">
      <c r="A30" s="98" t="str">
        <f>Kassavood!A61</f>
        <v>Elekter</v>
      </c>
      <c r="B30" s="184"/>
      <c r="C30" s="132">
        <f>Kassavood!N61</f>
        <v>0</v>
      </c>
      <c r="D30" s="132">
        <f>Kassavood!AA61</f>
        <v>0</v>
      </c>
      <c r="E30" s="132">
        <f>Kassavood!AB61</f>
        <v>0</v>
      </c>
    </row>
    <row r="31" spans="1:5" x14ac:dyDescent="0.2">
      <c r="A31" s="98" t="str">
        <f>Kassavood!A62</f>
        <v>Rent</v>
      </c>
      <c r="B31" s="184"/>
      <c r="C31" s="132">
        <f>Kassavood!N62</f>
        <v>0</v>
      </c>
      <c r="D31" s="132">
        <f>Kassavood!AA62</f>
        <v>0</v>
      </c>
      <c r="E31" s="132">
        <f>Kassavood!AB62</f>
        <v>0</v>
      </c>
    </row>
    <row r="32" spans="1:5" x14ac:dyDescent="0.2">
      <c r="A32" s="98" t="str">
        <f>Kassavood!A63</f>
        <v>Valveteenused, jäätmed, kommunaalkulud</v>
      </c>
      <c r="B32" s="184"/>
      <c r="C32" s="132">
        <f>Kassavood!N63</f>
        <v>0</v>
      </c>
      <c r="D32" s="132">
        <f>Kassavood!AA63</f>
        <v>0</v>
      </c>
      <c r="E32" s="132">
        <f>Kassavood!AB63</f>
        <v>0</v>
      </c>
    </row>
    <row r="33" spans="1:5" x14ac:dyDescent="0.2">
      <c r="A33" s="98" t="str">
        <f>Kassavood!A64</f>
        <v>Ruumide korrashoiukulud</v>
      </c>
      <c r="B33" s="184"/>
      <c r="C33" s="132">
        <f>Kassavood!N64</f>
        <v>0</v>
      </c>
      <c r="D33" s="132">
        <f>Kassavood!AA64</f>
        <v>0</v>
      </c>
      <c r="E33" s="132">
        <f>Kassavood!AB64</f>
        <v>0</v>
      </c>
    </row>
    <row r="34" spans="1:5" x14ac:dyDescent="0.2">
      <c r="A34" s="98" t="str">
        <f>Kassavood!A65</f>
        <v>Ruumide remondikulud</v>
      </c>
      <c r="B34" s="189"/>
      <c r="C34" s="135">
        <f>Kassavood!N65</f>
        <v>0</v>
      </c>
      <c r="D34" s="135">
        <f>Kassavood!AA65</f>
        <v>0</v>
      </c>
      <c r="E34" s="135">
        <f>Kassavood!AB65</f>
        <v>0</v>
      </c>
    </row>
    <row r="35" spans="1:5" x14ac:dyDescent="0.2">
      <c r="A35" s="98" t="str">
        <f>Kassavood!A66</f>
        <v>Ruumide kindlustus</v>
      </c>
      <c r="B35" s="184"/>
      <c r="C35" s="132">
        <f>Kassavood!N66</f>
        <v>0</v>
      </c>
      <c r="D35" s="132">
        <f>Kassavood!AA66</f>
        <v>0</v>
      </c>
      <c r="E35" s="132">
        <f>Kassavood!AB66</f>
        <v>0</v>
      </c>
    </row>
    <row r="36" spans="1:5" x14ac:dyDescent="0.2">
      <c r="A36" s="109" t="s">
        <v>139</v>
      </c>
      <c r="B36" s="182"/>
      <c r="C36" s="136"/>
      <c r="D36" s="136"/>
      <c r="E36" s="136"/>
    </row>
    <row r="37" spans="1:5" x14ac:dyDescent="0.2">
      <c r="A37" s="98" t="str">
        <f>Kassavood!A68</f>
        <v>Ostetud transporditeenused</v>
      </c>
      <c r="B37" s="184"/>
      <c r="C37" s="132">
        <f>Kassavood!N68</f>
        <v>0</v>
      </c>
      <c r="D37" s="132">
        <f>Kassavood!AA68</f>
        <v>0</v>
      </c>
      <c r="E37" s="132">
        <f>Kassavood!AB68</f>
        <v>0</v>
      </c>
    </row>
    <row r="38" spans="1:5" x14ac:dyDescent="0.2">
      <c r="A38" s="98" t="str">
        <f>Kassavood!A69</f>
        <v>Autokütus</v>
      </c>
      <c r="B38" s="196"/>
      <c r="C38" s="137">
        <f>Kassavood!N69</f>
        <v>0</v>
      </c>
      <c r="D38" s="137">
        <f>Kassavood!AA69</f>
        <v>0</v>
      </c>
      <c r="E38" s="137">
        <f>Kassavood!AB69</f>
        <v>0</v>
      </c>
    </row>
    <row r="39" spans="1:5" x14ac:dyDescent="0.2">
      <c r="A39" s="98" t="str">
        <f>Kassavood!A70</f>
        <v>Autohooldus ja remondikulud</v>
      </c>
      <c r="B39" s="189"/>
      <c r="C39" s="135">
        <f>Kassavood!N70</f>
        <v>0</v>
      </c>
      <c r="D39" s="135">
        <f>Kassavood!AA70</f>
        <v>0</v>
      </c>
      <c r="E39" s="135">
        <f>Kassavood!AB70</f>
        <v>0</v>
      </c>
    </row>
    <row r="40" spans="1:5" x14ac:dyDescent="0.2">
      <c r="A40" s="98" t="str">
        <f>Kassavood!A71</f>
        <v>Sõidukite kindlustus</v>
      </c>
      <c r="B40" s="184"/>
      <c r="C40" s="132">
        <f>Kassavood!N71</f>
        <v>0</v>
      </c>
      <c r="D40" s="132">
        <f>Kassavood!AA71</f>
        <v>0</v>
      </c>
      <c r="E40" s="132">
        <f>Kassavood!AB71</f>
        <v>0</v>
      </c>
    </row>
    <row r="41" spans="1:5" x14ac:dyDescent="0.2">
      <c r="A41" s="109" t="s">
        <v>144</v>
      </c>
      <c r="B41" s="182"/>
      <c r="C41" s="136"/>
      <c r="D41" s="136"/>
      <c r="E41" s="136"/>
    </row>
    <row r="42" spans="1:5" x14ac:dyDescent="0.2">
      <c r="A42" s="98" t="str">
        <f>Kassavood!A73</f>
        <v>Telefon</v>
      </c>
      <c r="B42" s="184"/>
      <c r="C42" s="132">
        <f>Kassavood!N73</f>
        <v>0</v>
      </c>
      <c r="D42" s="132">
        <f>Kassavood!AA73</f>
        <v>0</v>
      </c>
      <c r="E42" s="132">
        <f>Kassavood!AB73</f>
        <v>0</v>
      </c>
    </row>
    <row r="43" spans="1:5" x14ac:dyDescent="0.2">
      <c r="A43" s="98" t="str">
        <f>Kassavood!A74</f>
        <v>Internet, kodulehe haldus</v>
      </c>
      <c r="B43" s="197"/>
      <c r="C43" s="138">
        <f>Kassavood!N74</f>
        <v>0</v>
      </c>
      <c r="D43" s="138">
        <f>Kassavood!AA74</f>
        <v>0</v>
      </c>
      <c r="E43" s="138">
        <f>Kassavood!AB74</f>
        <v>0</v>
      </c>
    </row>
    <row r="44" spans="1:5" x14ac:dyDescent="0.2">
      <c r="A44" s="98" t="str">
        <f>Kassavood!A75</f>
        <v>Arvutustehnika ja tarkavaraga seotud kulu</v>
      </c>
      <c r="B44" s="184"/>
      <c r="C44" s="132">
        <f>Kassavood!N75</f>
        <v>0</v>
      </c>
      <c r="D44" s="132">
        <f>Kassavood!AA75</f>
        <v>0</v>
      </c>
      <c r="E44" s="132">
        <f>Kassavood!AB75</f>
        <v>0</v>
      </c>
    </row>
    <row r="45" spans="1:5" x14ac:dyDescent="0.2">
      <c r="A45" s="105" t="s">
        <v>148</v>
      </c>
      <c r="B45" s="182"/>
      <c r="C45" s="136"/>
      <c r="D45" s="136"/>
      <c r="E45" s="136"/>
    </row>
    <row r="46" spans="1:5" x14ac:dyDescent="0.2">
      <c r="A46" s="110" t="str">
        <f>Kassavood!A77</f>
        <v>Bürootarbed</v>
      </c>
      <c r="B46" s="184"/>
      <c r="C46" s="132">
        <f>Kassavood!N77</f>
        <v>0</v>
      </c>
      <c r="D46" s="132">
        <f>Kassavood!AA77</f>
        <v>0</v>
      </c>
      <c r="E46" s="132">
        <f>Kassavood!AB77</f>
        <v>0</v>
      </c>
    </row>
    <row r="47" spans="1:5" x14ac:dyDescent="0.2">
      <c r="A47" s="110" t="str">
        <f>Kassavood!A78</f>
        <v>Pangakulu</v>
      </c>
      <c r="B47" s="196"/>
      <c r="C47" s="137">
        <f>Kassavood!N78</f>
        <v>0</v>
      </c>
      <c r="D47" s="137">
        <f>Kassavood!AA78</f>
        <v>0</v>
      </c>
      <c r="E47" s="137">
        <f>Kassavood!AB78</f>
        <v>0</v>
      </c>
    </row>
    <row r="48" spans="1:5" x14ac:dyDescent="0.2">
      <c r="A48" s="110" t="str">
        <f>Kassavood!A79</f>
        <v>Seadmete hooldus ja remont</v>
      </c>
      <c r="B48" s="189"/>
      <c r="C48" s="135">
        <f>Kassavood!N79</f>
        <v>0</v>
      </c>
      <c r="D48" s="135">
        <f>Kassavood!AA79</f>
        <v>0</v>
      </c>
      <c r="E48" s="135">
        <f>Kassavood!AB79</f>
        <v>0</v>
      </c>
    </row>
    <row r="49" spans="1:5" x14ac:dyDescent="0.2">
      <c r="A49" s="110" t="str">
        <f>Kassavood!A80</f>
        <v>Muud kulud</v>
      </c>
      <c r="B49" s="184"/>
      <c r="C49" s="132">
        <f>Kassavood!N80</f>
        <v>0</v>
      </c>
      <c r="D49" s="132">
        <f>Kassavood!AA80</f>
        <v>0</v>
      </c>
      <c r="E49" s="132">
        <f>Kassavood!AB80</f>
        <v>0</v>
      </c>
    </row>
    <row r="50" spans="1:5" x14ac:dyDescent="0.2">
      <c r="A50" s="109" t="s">
        <v>152</v>
      </c>
      <c r="B50" s="182"/>
      <c r="C50" s="136"/>
      <c r="D50" s="136"/>
      <c r="E50" s="136"/>
    </row>
    <row r="51" spans="1:5" x14ac:dyDescent="0.2">
      <c r="A51" s="98" t="str">
        <f>Kassavood!A82</f>
        <v>Brutopalk (makstakse välja samal kuul)</v>
      </c>
      <c r="B51" s="184"/>
      <c r="C51" s="132">
        <f>Kassavood!N82</f>
        <v>0</v>
      </c>
      <c r="D51" s="132">
        <f>Kassavood!AA82</f>
        <v>0</v>
      </c>
      <c r="E51" s="132">
        <f>Kassavood!AB82</f>
        <v>0</v>
      </c>
    </row>
    <row r="52" spans="1:5" x14ac:dyDescent="0.2">
      <c r="A52" s="98" t="str">
        <f>Kassavood!A83</f>
        <v>Sotsiaalmaks (tasutakse järgmisel kuul)</v>
      </c>
      <c r="B52" s="196"/>
      <c r="C52" s="137">
        <f>Kassavood!N83</f>
        <v>0</v>
      </c>
      <c r="D52" s="137">
        <f>Kassavood!AA83</f>
        <v>0</v>
      </c>
      <c r="E52" s="137">
        <f>Kassavood!AB83</f>
        <v>0</v>
      </c>
    </row>
    <row r="53" spans="1:5" x14ac:dyDescent="0.2">
      <c r="A53" s="98" t="str">
        <f>Kassavood!A84</f>
        <v>Töötuskindlustusmaks (tasutakse jrgm kuul)</v>
      </c>
      <c r="B53" s="189"/>
      <c r="C53" s="135">
        <f>Kassavood!N84</f>
        <v>0</v>
      </c>
      <c r="D53" s="135">
        <f>Kassavood!AA84</f>
        <v>0</v>
      </c>
      <c r="E53" s="135">
        <f>Kassavood!AB84</f>
        <v>0</v>
      </c>
    </row>
    <row r="54" spans="1:5" x14ac:dyDescent="0.2">
      <c r="A54" s="111" t="s">
        <v>208</v>
      </c>
      <c r="B54" s="198">
        <f>SUM(B51:B53)</f>
        <v>0</v>
      </c>
      <c r="C54" s="240">
        <f>SUM(C51:C53)</f>
        <v>0</v>
      </c>
      <c r="D54" s="240">
        <f>SUM(D51:D53)</f>
        <v>0</v>
      </c>
      <c r="E54" s="240">
        <f>SUM(E51:E53)</f>
        <v>0</v>
      </c>
    </row>
    <row r="55" spans="1:5" x14ac:dyDescent="0.2">
      <c r="A55" s="98" t="str">
        <f>Kassavood!A85</f>
        <v>Koolituskulud</v>
      </c>
      <c r="B55" s="184"/>
      <c r="C55" s="132">
        <f>Kassavood!N85</f>
        <v>0</v>
      </c>
      <c r="D55" s="132">
        <f>Kassavood!AA85</f>
        <v>0</v>
      </c>
      <c r="E55" s="132">
        <f>Kassavood!AB85</f>
        <v>0</v>
      </c>
    </row>
    <row r="56" spans="1:5" x14ac:dyDescent="0.2">
      <c r="A56" s="105" t="s">
        <v>157</v>
      </c>
      <c r="B56" s="182"/>
      <c r="C56" s="136"/>
      <c r="D56" s="136"/>
      <c r="E56" s="136"/>
    </row>
    <row r="57" spans="1:5" x14ac:dyDescent="0.2">
      <c r="A57" s="98" t="str">
        <f>Kassavood!A87</f>
        <v>Muud maksud (riigilõivud jms)</v>
      </c>
      <c r="B57" s="184"/>
      <c r="C57" s="132">
        <f>Kassavood!N87</f>
        <v>0</v>
      </c>
      <c r="D57" s="132">
        <f>Kassavood!AA87</f>
        <v>0</v>
      </c>
      <c r="E57" s="132">
        <f>Kassavood!AB87</f>
        <v>0</v>
      </c>
    </row>
    <row r="58" spans="1:5" x14ac:dyDescent="0.2">
      <c r="A58" s="108" t="s">
        <v>209</v>
      </c>
      <c r="B58" s="182"/>
      <c r="C58" s="136"/>
      <c r="D58" s="136"/>
      <c r="E58" s="136"/>
    </row>
    <row r="59" spans="1:5" x14ac:dyDescent="0.2">
      <c r="A59" s="98" t="s">
        <v>210</v>
      </c>
      <c r="B59" s="184"/>
      <c r="C59" s="132">
        <f>Kassavood!N108</f>
        <v>0</v>
      </c>
      <c r="D59" s="132">
        <f>Kassavood!AA108</f>
        <v>0</v>
      </c>
      <c r="E59" s="132">
        <f>Kassavood!AB108</f>
        <v>0</v>
      </c>
    </row>
    <row r="60" spans="1:5" x14ac:dyDescent="0.2">
      <c r="A60" s="98" t="s">
        <v>211</v>
      </c>
      <c r="B60" s="184"/>
      <c r="C60" s="132">
        <f>Kassavood!N109</f>
        <v>0</v>
      </c>
      <c r="D60" s="132">
        <f>Kassavood!AA109</f>
        <v>0</v>
      </c>
      <c r="E60" s="132">
        <f>Kassavood!AB109</f>
        <v>0</v>
      </c>
    </row>
    <row r="61" spans="1:5" x14ac:dyDescent="0.2">
      <c r="A61" s="98" t="s">
        <v>212</v>
      </c>
      <c r="B61" s="184"/>
      <c r="C61" s="132">
        <f>Kassavood!N114</f>
        <v>0</v>
      </c>
      <c r="D61" s="132">
        <f>Kassavood!AA114</f>
        <v>0</v>
      </c>
      <c r="E61" s="132">
        <f>Kassavood!AB114</f>
        <v>0</v>
      </c>
    </row>
    <row r="62" spans="1:5" x14ac:dyDescent="0.2">
      <c r="A62" s="107"/>
      <c r="B62" s="188"/>
      <c r="C62" s="136">
        <f>SUM(C59:C61)</f>
        <v>0</v>
      </c>
      <c r="D62" s="136">
        <f>SUM(D59:D61)</f>
        <v>0</v>
      </c>
      <c r="E62" s="136">
        <f>SUM(E59:E61)</f>
        <v>0</v>
      </c>
    </row>
    <row r="63" spans="1:5" x14ac:dyDescent="0.2">
      <c r="A63" s="112" t="s">
        <v>213</v>
      </c>
      <c r="B63" s="186">
        <f>SUM(B19:B61)-B21-B26-B54</f>
        <v>0</v>
      </c>
      <c r="C63" s="134">
        <f>SUM(C19:C61)-C21-C26-C54</f>
        <v>0</v>
      </c>
      <c r="D63" s="134">
        <f>SUM(D19:D61)-D21-D26-D54</f>
        <v>0</v>
      </c>
      <c r="E63" s="134">
        <f>SUM(E19:E61)-E21-E26-E54</f>
        <v>0</v>
      </c>
    </row>
    <row r="64" spans="1:5" x14ac:dyDescent="0.2">
      <c r="A64" s="241" t="s">
        <v>214</v>
      </c>
      <c r="B64" s="242">
        <f>SUM(B29:B49)+SUM(B55:B57)</f>
        <v>0</v>
      </c>
      <c r="C64" s="243">
        <f>SUM(C29:C49)+SUM(C55:C57)</f>
        <v>0</v>
      </c>
      <c r="D64" s="243">
        <f>SUM(D29:D49)+SUM(D55:D57)</f>
        <v>0</v>
      </c>
      <c r="E64" s="243">
        <f>SUM(E29:E49)+SUM(E55:E57)</f>
        <v>0</v>
      </c>
    </row>
    <row r="65" spans="1:5" x14ac:dyDescent="0.2">
      <c r="A65" s="95" t="s">
        <v>215</v>
      </c>
      <c r="B65" s="182"/>
      <c r="C65" s="139"/>
      <c r="D65" s="139"/>
      <c r="E65" s="139"/>
    </row>
    <row r="66" spans="1:5" x14ac:dyDescent="0.2">
      <c r="A66" s="244" t="s">
        <v>216</v>
      </c>
      <c r="B66" s="199"/>
      <c r="C66" s="134">
        <f>Kassavood!N92</f>
        <v>0</v>
      </c>
      <c r="D66" s="134">
        <f>Kassavood!AA92</f>
        <v>0</v>
      </c>
      <c r="E66" s="134">
        <f>Kassavood!AB92</f>
        <v>0</v>
      </c>
    </row>
    <row r="67" spans="1:5" x14ac:dyDescent="0.2">
      <c r="A67" s="95"/>
      <c r="B67" s="182"/>
      <c r="C67" s="139"/>
      <c r="D67" s="139"/>
      <c r="E67" s="139"/>
    </row>
    <row r="68" spans="1:5" x14ac:dyDescent="0.2">
      <c r="A68" s="178" t="s">
        <v>217</v>
      </c>
      <c r="B68" s="200">
        <f>B11-B63</f>
        <v>0</v>
      </c>
      <c r="C68" s="174">
        <f>C13-C63</f>
        <v>0</v>
      </c>
      <c r="D68" s="174">
        <f>D13-D63</f>
        <v>0</v>
      </c>
      <c r="E68" s="174">
        <f>E13-E63</f>
        <v>0</v>
      </c>
    </row>
    <row r="69" spans="1:5" x14ac:dyDescent="0.2">
      <c r="A69" s="112" t="s">
        <v>218</v>
      </c>
      <c r="B69" s="200">
        <f>B11-B63-B66</f>
        <v>0</v>
      </c>
      <c r="C69" s="174">
        <f>C13-C63-C66</f>
        <v>0</v>
      </c>
      <c r="D69" s="174">
        <f t="shared" ref="D69:E69" si="1">D13-D63-D66</f>
        <v>0</v>
      </c>
      <c r="E69" s="174">
        <f t="shared" si="1"/>
        <v>0</v>
      </c>
    </row>
    <row r="70" spans="1:5" x14ac:dyDescent="0.2">
      <c r="A70" s="245" t="s">
        <v>219</v>
      </c>
      <c r="B70" s="201" t="e">
        <f>ROUND(Töötajad!B15,2)</f>
        <v>#DIV/0!</v>
      </c>
      <c r="C70" s="121" t="e">
        <f>ROUND(Töötajad!C15,2)</f>
        <v>#DIV/0!</v>
      </c>
      <c r="D70" s="121" t="e">
        <f>ROUND(Töötajad!D15,2)</f>
        <v>#DIV/0!</v>
      </c>
      <c r="E70" s="121" t="e">
        <f>ROUND(Töötajad!E15,2)</f>
        <v>#DIV/0!</v>
      </c>
    </row>
    <row r="71" spans="1:5" x14ac:dyDescent="0.2">
      <c r="A71" s="37" t="s">
        <v>220</v>
      </c>
      <c r="B71" s="203" t="e">
        <f>IF(B70&gt;0,(B69+B61+B60+B59+B54)/B70,"")</f>
        <v>#DIV/0!</v>
      </c>
      <c r="C71" s="160" t="e">
        <f>IF(C70&gt;0,(C69+C61+C60+C59+C54)/C70,"")</f>
        <v>#DIV/0!</v>
      </c>
      <c r="D71" s="160" t="e">
        <f>IF(D70&gt;0,(D69+D61+D60+D59+D54)/D70,"")</f>
        <v>#DIV/0!</v>
      </c>
      <c r="E71" s="160" t="e">
        <f>IF(E70&gt;0,(E69+E61+E60+E59+E54)/E70,"")</f>
        <v>#DIV/0!</v>
      </c>
    </row>
    <row r="72" spans="1:5" x14ac:dyDescent="0.2">
      <c r="A72" s="37" t="s">
        <v>221</v>
      </c>
      <c r="B72" s="204" t="str">
        <f>IF(B11&gt;0,B69/B11,"")</f>
        <v/>
      </c>
      <c r="C72" s="205" t="str">
        <f t="shared" ref="C72:E72" si="2">IF(C11&gt;0,C69/C11,"")</f>
        <v/>
      </c>
      <c r="D72" s="205" t="str">
        <f t="shared" si="2"/>
        <v/>
      </c>
      <c r="E72" s="205" t="str">
        <f t="shared" si="2"/>
        <v/>
      </c>
    </row>
  </sheetData>
  <sheetProtection algorithmName="SHA-512" hashValue="xp3LET0WV9ut43Rcll4FQu5KzGhNZSSUTdm4NswykKdH/l9mVOQPWjv8I435RSXmgu1exJ7RI52wnahjSbYmxA==" saltValue="b27dm4kV+CV/BxxxoejsYg==" spinCount="100000" sheet="1" objects="1" scenarios="1"/>
  <mergeCells count="1">
    <mergeCell ref="B1:B2"/>
  </mergeCells>
  <phoneticPr fontId="2" type="noConversion"/>
  <conditionalFormatting sqref="B68:E70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5">
    <pageSetUpPr fitToPage="1"/>
  </sheetPr>
  <dimension ref="A1:O52"/>
  <sheetViews>
    <sheetView zoomScaleNormal="100" workbookViewId="0">
      <selection activeCell="J26" sqref="J26"/>
    </sheetView>
  </sheetViews>
  <sheetFormatPr defaultColWidth="9.42578125" defaultRowHeight="12.75" x14ac:dyDescent="0.2"/>
  <cols>
    <col min="1" max="1" width="42.42578125" style="115" customWidth="1"/>
    <col min="2" max="2" width="11.42578125" style="116" customWidth="1"/>
    <col min="3" max="3" width="14.42578125" style="115" customWidth="1"/>
    <col min="4" max="4" width="13.5703125" style="115" customWidth="1"/>
    <col min="5" max="5" width="10.5703125" style="115" customWidth="1"/>
    <col min="6" max="16384" width="9.42578125" style="115"/>
  </cols>
  <sheetData>
    <row r="1" spans="1:15" ht="25.5" x14ac:dyDescent="0.2">
      <c r="A1" s="114" t="s">
        <v>222</v>
      </c>
      <c r="B1" s="148" t="s">
        <v>223</v>
      </c>
      <c r="C1" s="246" t="s">
        <v>1</v>
      </c>
      <c r="D1" s="246" t="s">
        <v>2</v>
      </c>
      <c r="E1" s="246" t="s">
        <v>3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38.25" x14ac:dyDescent="0.2">
      <c r="A2" s="114"/>
      <c r="B2" s="149" t="s">
        <v>224</v>
      </c>
      <c r="C2" s="232" t="str">
        <f>Kassavood!N2</f>
        <v>1. projektiaasta KOKKU</v>
      </c>
      <c r="D2" s="232" t="str">
        <f>Kassavood!AA2</f>
        <v>2. projektiaasta KOKKU</v>
      </c>
      <c r="E2" s="209" t="str">
        <f>Kassavood!AB2</f>
        <v>3. aasta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 x14ac:dyDescent="0.2">
      <c r="A3" s="248"/>
      <c r="B3" s="249"/>
      <c r="C3" s="250"/>
      <c r="D3" s="250"/>
      <c r="E3" s="250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x14ac:dyDescent="0.2">
      <c r="A4" s="114" t="s">
        <v>225</v>
      </c>
      <c r="B4" s="117"/>
      <c r="C4" s="250"/>
      <c r="D4" s="250"/>
      <c r="E4" s="250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x14ac:dyDescent="0.2">
      <c r="A5" s="114"/>
      <c r="B5" s="117"/>
      <c r="C5" s="250"/>
      <c r="D5" s="250"/>
      <c r="E5" s="250"/>
      <c r="F5" s="247"/>
      <c r="G5" s="247"/>
      <c r="H5" s="247"/>
      <c r="I5" s="247"/>
      <c r="J5" s="247"/>
      <c r="K5" s="247"/>
      <c r="L5" s="247"/>
      <c r="M5" s="247"/>
      <c r="N5" s="247"/>
      <c r="O5" s="247"/>
    </row>
    <row r="6" spans="1:15" x14ac:dyDescent="0.2">
      <c r="A6" s="251" t="s">
        <v>226</v>
      </c>
      <c r="B6" s="252"/>
      <c r="C6" s="140">
        <f>Kassavood!N97</f>
        <v>0</v>
      </c>
      <c r="D6" s="140">
        <f>Kassavood!AA97</f>
        <v>0</v>
      </c>
      <c r="E6" s="140">
        <f>Kassavood!AB97</f>
        <v>0</v>
      </c>
      <c r="F6" s="247"/>
      <c r="G6" s="247"/>
      <c r="H6" s="247"/>
      <c r="I6" s="247"/>
      <c r="J6" s="247"/>
      <c r="K6" s="247"/>
      <c r="L6" s="247"/>
      <c r="M6" s="247"/>
      <c r="N6" s="247"/>
      <c r="O6" s="179"/>
    </row>
    <row r="7" spans="1:15" x14ac:dyDescent="0.2">
      <c r="A7" s="251" t="s">
        <v>227</v>
      </c>
      <c r="B7" s="252"/>
      <c r="C7" s="140">
        <f>Kasumiaruanne!C5-Kassavood!N14</f>
        <v>0</v>
      </c>
      <c r="D7" s="140">
        <f>C7+Kasumiaruanne!D5-Kassavood!AA14</f>
        <v>0</v>
      </c>
      <c r="E7" s="140">
        <f>D7+Kasumiaruanne!E5-Kassavood!AB14</f>
        <v>0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x14ac:dyDescent="0.2">
      <c r="A8" s="251" t="s">
        <v>228</v>
      </c>
      <c r="B8" s="252"/>
      <c r="C8" s="253"/>
      <c r="D8" s="253"/>
      <c r="E8" s="253"/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spans="1:15" x14ac:dyDescent="0.2">
      <c r="A9" s="251" t="s">
        <v>229</v>
      </c>
      <c r="B9" s="252"/>
      <c r="C9" s="253"/>
      <c r="D9" s="253"/>
      <c r="E9" s="253"/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spans="1:15" x14ac:dyDescent="0.2">
      <c r="A10" s="251" t="s">
        <v>230</v>
      </c>
      <c r="B10" s="252"/>
      <c r="C10" s="140">
        <f>Kassavood!N48-Kasumiaruanne!C19</f>
        <v>0</v>
      </c>
      <c r="D10" s="140">
        <f>C10+Kassavood!AA48-Tooted!AE5</f>
        <v>0</v>
      </c>
      <c r="E10" s="140">
        <f>D10+Kassavood!AB48-Tooted!AF5</f>
        <v>0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</row>
    <row r="11" spans="1:15" x14ac:dyDescent="0.2">
      <c r="A11" s="251" t="s">
        <v>231</v>
      </c>
      <c r="B11" s="252"/>
      <c r="C11" s="253"/>
      <c r="D11" s="253"/>
      <c r="E11" s="253"/>
      <c r="F11" s="247"/>
      <c r="G11" s="247"/>
      <c r="H11" s="247"/>
      <c r="I11" s="247"/>
      <c r="J11" s="247"/>
      <c r="K11" s="247"/>
      <c r="L11" s="247"/>
      <c r="M11" s="247"/>
      <c r="N11" s="247"/>
      <c r="O11" s="247"/>
    </row>
    <row r="12" spans="1:15" x14ac:dyDescent="0.2">
      <c r="A12" s="123" t="s">
        <v>232</v>
      </c>
      <c r="B12" s="141">
        <f>SUM(B6:B11)</f>
        <v>0</v>
      </c>
      <c r="C12" s="142">
        <f>SUM(C6:C11)</f>
        <v>0</v>
      </c>
      <c r="D12" s="142">
        <f>SUM(D6:D11)</f>
        <v>0</v>
      </c>
      <c r="E12" s="142">
        <f>SUM(E6:E11)</f>
        <v>0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7"/>
    </row>
    <row r="13" spans="1:15" x14ac:dyDescent="0.2">
      <c r="A13" s="124"/>
      <c r="B13" s="125"/>
      <c r="C13" s="254"/>
      <c r="D13" s="254"/>
      <c r="E13" s="254"/>
      <c r="F13" s="247"/>
      <c r="G13" s="247"/>
      <c r="H13" s="247"/>
      <c r="I13" s="247"/>
      <c r="J13" s="247"/>
      <c r="K13" s="247"/>
      <c r="L13" s="247"/>
      <c r="M13" s="247"/>
      <c r="N13" s="247"/>
      <c r="O13" s="247"/>
    </row>
    <row r="14" spans="1:15" x14ac:dyDescent="0.2">
      <c r="A14" s="302" t="s">
        <v>233</v>
      </c>
      <c r="B14" s="302"/>
      <c r="C14" s="302"/>
      <c r="D14" s="302"/>
      <c r="E14" s="302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spans="1:15" x14ac:dyDescent="0.2">
      <c r="A15" s="251" t="s">
        <v>234</v>
      </c>
      <c r="B15" s="252"/>
      <c r="C15" s="140">
        <f>B15+Kassavood!N104</f>
        <v>0</v>
      </c>
      <c r="D15" s="140">
        <f>B15+Kassavood!AA104</f>
        <v>0</v>
      </c>
      <c r="E15" s="140">
        <f>B15+Kassavood!AB104</f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spans="1:15" x14ac:dyDescent="0.2">
      <c r="A16" s="251" t="s">
        <v>235</v>
      </c>
      <c r="B16" s="252"/>
      <c r="C16" s="140">
        <f>B16+Kassavood!N106</f>
        <v>0</v>
      </c>
      <c r="D16" s="140">
        <f>B16+Kassavood!AA106</f>
        <v>0</v>
      </c>
      <c r="E16" s="140">
        <f>B16+Kassavood!AB106</f>
        <v>0</v>
      </c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5" x14ac:dyDescent="0.2">
      <c r="A17" s="251" t="s">
        <v>236</v>
      </c>
      <c r="B17" s="252"/>
      <c r="C17" s="140">
        <f>B17-Kassavood!N108-Kassavood!N109</f>
        <v>0</v>
      </c>
      <c r="D17" s="140">
        <f>C17-Kassavood!AA108-Kassavood!AA109</f>
        <v>0</v>
      </c>
      <c r="E17" s="140">
        <f>D17-Kassavood!AB108-Kassavood!AB109</f>
        <v>0</v>
      </c>
    </row>
    <row r="18" spans="1:5" x14ac:dyDescent="0.2">
      <c r="A18" s="300" t="s">
        <v>237</v>
      </c>
      <c r="B18" s="301"/>
      <c r="C18" s="301"/>
      <c r="D18" s="301"/>
      <c r="E18" s="301"/>
    </row>
    <row r="19" spans="1:5" x14ac:dyDescent="0.2">
      <c r="A19" s="251" t="s">
        <v>237</v>
      </c>
      <c r="B19" s="252"/>
      <c r="C19" s="140">
        <f>B19+Kassavood!N112</f>
        <v>0</v>
      </c>
      <c r="D19" s="140">
        <f>B19+Kassavood!AA112</f>
        <v>0</v>
      </c>
      <c r="E19" s="140">
        <f>B19+Kassavood!AB112</f>
        <v>0</v>
      </c>
    </row>
    <row r="20" spans="1:5" x14ac:dyDescent="0.2">
      <c r="A20" s="251" t="s">
        <v>238</v>
      </c>
      <c r="B20" s="252"/>
      <c r="C20" s="140">
        <f>B20-Kassavood!N114</f>
        <v>0</v>
      </c>
      <c r="D20" s="140">
        <f>C20-Kassavood!AA114</f>
        <v>0</v>
      </c>
      <c r="E20" s="140">
        <f>D20-Kassavood!AB114</f>
        <v>0</v>
      </c>
    </row>
    <row r="21" spans="1:5" x14ac:dyDescent="0.2">
      <c r="A21" s="300" t="s">
        <v>239</v>
      </c>
      <c r="B21" s="301"/>
      <c r="C21" s="301"/>
      <c r="D21" s="301"/>
      <c r="E21" s="301"/>
    </row>
    <row r="22" spans="1:5" ht="25.5" x14ac:dyDescent="0.2">
      <c r="A22" s="255" t="s">
        <v>240</v>
      </c>
      <c r="B22" s="143"/>
      <c r="C22" s="144">
        <f>$B$22+Kassavood!N105+Kassavood!N107</f>
        <v>0</v>
      </c>
      <c r="D22" s="144">
        <f>$B$22+Kassavood!AA105+Kassavood!AA107</f>
        <v>0</v>
      </c>
      <c r="E22" s="144">
        <f>$B$22+Kassavood!AB105+Kassavood!AB107</f>
        <v>0</v>
      </c>
    </row>
    <row r="23" spans="1:5" ht="25.5" x14ac:dyDescent="0.2">
      <c r="A23" s="255" t="s">
        <v>241</v>
      </c>
      <c r="B23" s="143"/>
      <c r="C23" s="144">
        <f>$B$23+Kassavood!N113</f>
        <v>0</v>
      </c>
      <c r="D23" s="144">
        <f>$B$23+Kassavood!AA113</f>
        <v>0</v>
      </c>
      <c r="E23" s="144">
        <f>$B$23+Kassavood!AB113</f>
        <v>0</v>
      </c>
    </row>
    <row r="24" spans="1:5" x14ac:dyDescent="0.2">
      <c r="A24" s="251" t="s">
        <v>236</v>
      </c>
      <c r="B24" s="143"/>
      <c r="C24" s="144">
        <f>-Kassavood!N110-Kassavood!N111-Kassavood!N115+B24</f>
        <v>0</v>
      </c>
      <c r="D24" s="144">
        <f>-Kassavood!AA110-Kassavood!AA111-Kassavood!AA115+C24</f>
        <v>0</v>
      </c>
      <c r="E24" s="144">
        <f>-Kassavood!AB110-Kassavood!AB111-Kassavood!AB115+D24</f>
        <v>0</v>
      </c>
    </row>
    <row r="25" spans="1:5" x14ac:dyDescent="0.2">
      <c r="A25" s="123" t="s">
        <v>242</v>
      </c>
      <c r="B25" s="141">
        <f>SUM(B15:B24)</f>
        <v>0</v>
      </c>
      <c r="C25" s="142">
        <f>SUM(C15:C24)</f>
        <v>0</v>
      </c>
      <c r="D25" s="142">
        <f>SUM(D15:D24)</f>
        <v>0</v>
      </c>
      <c r="E25" s="142">
        <f>SUM(E15:E24)</f>
        <v>0</v>
      </c>
    </row>
    <row r="26" spans="1:5" x14ac:dyDescent="0.2">
      <c r="A26" s="256"/>
      <c r="B26" s="257"/>
      <c r="C26" s="258"/>
      <c r="D26" s="258"/>
      <c r="E26" s="258"/>
    </row>
    <row r="27" spans="1:5" x14ac:dyDescent="0.2">
      <c r="A27" s="124" t="s">
        <v>243</v>
      </c>
      <c r="B27" s="145">
        <f>B12+B25</f>
        <v>0</v>
      </c>
      <c r="C27" s="146">
        <f>C12+C25</f>
        <v>0</v>
      </c>
      <c r="D27" s="146">
        <f>D12+D25</f>
        <v>0</v>
      </c>
      <c r="E27" s="146">
        <f>E12+E25</f>
        <v>0</v>
      </c>
    </row>
    <row r="28" spans="1:5" x14ac:dyDescent="0.2">
      <c r="A28" s="124"/>
      <c r="B28" s="125"/>
      <c r="C28" s="126"/>
      <c r="D28" s="126"/>
      <c r="E28" s="126"/>
    </row>
    <row r="29" spans="1:5" x14ac:dyDescent="0.2">
      <c r="A29" s="124"/>
      <c r="B29" s="125"/>
      <c r="C29" s="126"/>
      <c r="D29" s="126"/>
      <c r="E29" s="126"/>
    </row>
    <row r="30" spans="1:5" x14ac:dyDescent="0.2">
      <c r="A30" s="256"/>
      <c r="B30" s="259"/>
      <c r="C30" s="254"/>
      <c r="D30" s="254"/>
      <c r="E30" s="254"/>
    </row>
    <row r="31" spans="1:5" x14ac:dyDescent="0.2">
      <c r="A31" s="124" t="s">
        <v>244</v>
      </c>
      <c r="B31" s="125"/>
      <c r="C31" s="254"/>
      <c r="D31" s="254"/>
      <c r="E31" s="254"/>
    </row>
    <row r="32" spans="1:5" x14ac:dyDescent="0.2">
      <c r="A32" s="127"/>
      <c r="B32" s="128"/>
      <c r="C32" s="254"/>
      <c r="D32" s="254"/>
      <c r="E32" s="254"/>
    </row>
    <row r="33" spans="1:5" x14ac:dyDescent="0.2">
      <c r="A33" s="251" t="s">
        <v>245</v>
      </c>
      <c r="B33" s="252"/>
      <c r="C33" s="140">
        <f>IF(Kassavood!N91="Viga, kliki siin!",B33,(B33+Kassavood!N22-Kassavood!N91))</f>
        <v>0</v>
      </c>
      <c r="D33" s="140">
        <f>C33+Kassavood!AA22-Kassavood!AA91</f>
        <v>0</v>
      </c>
      <c r="E33" s="140">
        <f>D33+Kassavood!AB22-Kassavood!AB91</f>
        <v>0</v>
      </c>
    </row>
    <row r="34" spans="1:5" x14ac:dyDescent="0.2">
      <c r="A34" s="251" t="s">
        <v>246</v>
      </c>
      <c r="B34" s="252"/>
      <c r="C34" s="140">
        <f>IF(Kassavood!N90&gt;0,Kassavood!N90,0)</f>
        <v>0</v>
      </c>
      <c r="D34" s="140">
        <f>IF(Kassavood!AA90&gt;0,Kassavood!AA90,0)</f>
        <v>0</v>
      </c>
      <c r="E34" s="140">
        <f>IF(Kassavood!AB90&gt;0,Kassavood!AB90,0)</f>
        <v>0</v>
      </c>
    </row>
    <row r="35" spans="1:5" x14ac:dyDescent="0.2">
      <c r="A35" s="251" t="s">
        <v>247</v>
      </c>
      <c r="B35" s="252"/>
      <c r="C35" s="253"/>
      <c r="D35" s="253"/>
      <c r="E35" s="253"/>
    </row>
    <row r="36" spans="1:5" x14ac:dyDescent="0.2">
      <c r="A36" s="251" t="s">
        <v>248</v>
      </c>
      <c r="B36" s="252"/>
      <c r="C36" s="253"/>
      <c r="D36" s="253"/>
      <c r="E36" s="253"/>
    </row>
    <row r="37" spans="1:5" x14ac:dyDescent="0.2">
      <c r="A37" s="251" t="s">
        <v>249</v>
      </c>
      <c r="B37" s="252"/>
      <c r="C37" s="253"/>
      <c r="D37" s="253"/>
      <c r="E37" s="253"/>
    </row>
    <row r="38" spans="1:5" x14ac:dyDescent="0.2">
      <c r="A38" s="251" t="s">
        <v>250</v>
      </c>
      <c r="B38" s="252"/>
      <c r="C38" s="140">
        <f>Kassavood!N19-Kassavood!N88-Kassavood!N83-Kassavood!N84+Kasumiaruanne!C52+Kasumiaruanne!C53-Kassavood!N93</f>
        <v>0</v>
      </c>
      <c r="D38" s="140">
        <f>C38+Kassavood!AA19-Kassavood!AA88-Kassavood!AA83-Kassavood!AA84+Kasumiaruanne!D52+Kasumiaruanne!D53-Kassavood!AA93</f>
        <v>0</v>
      </c>
      <c r="E38" s="140">
        <f>D38+Kassavood!AB19-Kassavood!AB88-Kassavood!AB83-Kassavood!AB84+Kasumiaruanne!E52+Kasumiaruanne!E53-Kassavood!AB93</f>
        <v>0</v>
      </c>
    </row>
    <row r="39" spans="1:5" x14ac:dyDescent="0.2">
      <c r="A39" s="123" t="s">
        <v>251</v>
      </c>
      <c r="B39" s="141">
        <f>SUM(B33:B38)</f>
        <v>0</v>
      </c>
      <c r="C39" s="142">
        <f>SUM(C33:C38)</f>
        <v>0</v>
      </c>
      <c r="D39" s="142">
        <f>SUM(D33:D38)</f>
        <v>0</v>
      </c>
      <c r="E39" s="142">
        <f>SUM(E33:E38)</f>
        <v>0</v>
      </c>
    </row>
    <row r="40" spans="1:5" x14ac:dyDescent="0.2">
      <c r="A40" s="127"/>
      <c r="B40" s="147"/>
      <c r="C40" s="258"/>
      <c r="D40" s="258"/>
      <c r="E40" s="258"/>
    </row>
    <row r="41" spans="1:5" x14ac:dyDescent="0.2">
      <c r="A41" s="251" t="s">
        <v>252</v>
      </c>
      <c r="B41" s="252"/>
      <c r="C41" s="140">
        <f>B41+Kassavood!N21-C34</f>
        <v>0</v>
      </c>
      <c r="D41" s="140">
        <f>C41+Kassavood!AA21-D34</f>
        <v>0</v>
      </c>
      <c r="E41" s="140">
        <f>D41+Kassavood!AB21-E34</f>
        <v>0</v>
      </c>
    </row>
    <row r="42" spans="1:5" x14ac:dyDescent="0.2">
      <c r="A42" s="251" t="s">
        <v>253</v>
      </c>
      <c r="B42" s="252"/>
      <c r="C42" s="253"/>
      <c r="D42" s="253"/>
      <c r="E42" s="253"/>
    </row>
    <row r="43" spans="1:5" x14ac:dyDescent="0.2">
      <c r="A43" s="129" t="s">
        <v>254</v>
      </c>
      <c r="B43" s="143"/>
      <c r="C43" s="144">
        <f>C22+C23+C24</f>
        <v>0</v>
      </c>
      <c r="D43" s="144">
        <f>D22+D23+D24</f>
        <v>0</v>
      </c>
      <c r="E43" s="144">
        <f>E22+E23+E24</f>
        <v>0</v>
      </c>
    </row>
    <row r="44" spans="1:5" x14ac:dyDescent="0.2">
      <c r="A44" s="123" t="s">
        <v>255</v>
      </c>
      <c r="B44" s="141">
        <f>SUM(B41:B43)</f>
        <v>0</v>
      </c>
      <c r="C44" s="142">
        <f>SUM(C41:C43)</f>
        <v>0</v>
      </c>
      <c r="D44" s="142">
        <f>SUM(D41:D43)</f>
        <v>0</v>
      </c>
      <c r="E44" s="142">
        <f>SUM(E41:E43)</f>
        <v>0</v>
      </c>
    </row>
    <row r="45" spans="1:5" x14ac:dyDescent="0.2">
      <c r="A45" s="256"/>
      <c r="B45" s="257"/>
      <c r="C45" s="258"/>
      <c r="D45" s="258"/>
      <c r="E45" s="258"/>
    </row>
    <row r="46" spans="1:5" x14ac:dyDescent="0.2">
      <c r="A46" s="251" t="s">
        <v>256</v>
      </c>
      <c r="B46" s="252"/>
      <c r="C46" s="140">
        <f>B46+Kassavood!N20</f>
        <v>0</v>
      </c>
      <c r="D46" s="140">
        <f>C46+Kassavood!AA20</f>
        <v>0</v>
      </c>
      <c r="E46" s="140">
        <f>D46+Kassavood!AB20</f>
        <v>0</v>
      </c>
    </row>
    <row r="47" spans="1:5" x14ac:dyDescent="0.2">
      <c r="A47" s="251" t="s">
        <v>257</v>
      </c>
      <c r="B47" s="252"/>
      <c r="C47" s="140">
        <f>IF(B49&gt;B46*0.1,B46*0.1,IF(B49&lt;0,0,B49*0.1))</f>
        <v>0</v>
      </c>
      <c r="D47" s="140">
        <f>IF(C49&gt;C46*0.1,C46*0.1,IF(C49&lt;0,0,C49*0.1))</f>
        <v>0</v>
      </c>
      <c r="E47" s="140">
        <f>IF(D49&gt;D46*0.1,D46*0.1,IF(D49&lt;0,0,D49*0.1))</f>
        <v>0</v>
      </c>
    </row>
    <row r="48" spans="1:5" x14ac:dyDescent="0.2">
      <c r="A48" s="251" t="s">
        <v>258</v>
      </c>
      <c r="B48" s="252"/>
      <c r="C48" s="140">
        <f>(B49+B48-Kassavood!N94)-C47</f>
        <v>0</v>
      </c>
      <c r="D48" s="140">
        <f>(C48+C49-Kassavood!AA94)-(D47-C47)</f>
        <v>0</v>
      </c>
      <c r="E48" s="140">
        <f>(D48+D49-E47+D47-Kassavood!AB94)</f>
        <v>0</v>
      </c>
    </row>
    <row r="49" spans="1:5" x14ac:dyDescent="0.2">
      <c r="A49" s="251" t="s">
        <v>259</v>
      </c>
      <c r="B49" s="252"/>
      <c r="C49" s="140">
        <f>Kasumiaruanne!C69</f>
        <v>0</v>
      </c>
      <c r="D49" s="140">
        <f>Kasumiaruanne!D69</f>
        <v>0</v>
      </c>
      <c r="E49" s="140">
        <f>Kasumiaruanne!E69</f>
        <v>0</v>
      </c>
    </row>
    <row r="50" spans="1:5" x14ac:dyDescent="0.2">
      <c r="A50" s="123" t="s">
        <v>260</v>
      </c>
      <c r="B50" s="140">
        <f>SUM(B46:B49)</f>
        <v>0</v>
      </c>
      <c r="C50" s="140">
        <f>SUM(C46:C49)</f>
        <v>0</v>
      </c>
      <c r="D50" s="140">
        <f>SUM(D46:D49)</f>
        <v>0</v>
      </c>
      <c r="E50" s="140">
        <f>SUM(E46:E49)</f>
        <v>0</v>
      </c>
    </row>
    <row r="51" spans="1:5" x14ac:dyDescent="0.2">
      <c r="A51" s="130"/>
      <c r="B51" s="131"/>
      <c r="C51" s="254"/>
      <c r="D51" s="254"/>
      <c r="E51" s="254"/>
    </row>
    <row r="52" spans="1:5" x14ac:dyDescent="0.2">
      <c r="A52" s="124" t="s">
        <v>261</v>
      </c>
      <c r="B52" s="145">
        <f>B39+B44+B50</f>
        <v>0</v>
      </c>
      <c r="C52" s="146">
        <f>C39+C44+C50</f>
        <v>0</v>
      </c>
      <c r="D52" s="146">
        <f>D39+D44+D50</f>
        <v>0</v>
      </c>
      <c r="E52" s="146">
        <f>E39+E44+E50</f>
        <v>0</v>
      </c>
    </row>
  </sheetData>
  <sheetProtection algorithmName="SHA-512" hashValue="SB9P3X0cqmzfiMVx6c8y1O+uJJyQyfaxanMFBLvbQ5odBSPA1D1ncjSoHCMPwUnRXz7Ff1nPH01ugO79SHnxTg==" saltValue="lPyDX/LwGWb8TBjoZvbhPw==" spinCount="100000" sheet="1" objects="1" scenarios="1"/>
  <mergeCells count="3">
    <mergeCell ref="A18:E18"/>
    <mergeCell ref="A14:E14"/>
    <mergeCell ref="A21:E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C456-9FB1-41A0-B022-644F07A5EB7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6d5aa-a8ed-48b4-b035-c78780a57260" xsi:nil="true"/>
    <lcf76f155ced4ddcb4097134ff3c332f xmlns="4d2e130e-4030-47bf-ad05-28e6533ff729">
      <Terms xmlns="http://schemas.microsoft.com/office/infopath/2007/PartnerControls"/>
    </lcf76f155ced4ddcb4097134ff3c332f>
    <_ApprovalAssignedTo xmlns="4d2e130e-4030-47bf-ad05-28e6533ff729">
      <UserInfo>
        <DisplayName/>
        <AccountId xsi:nil="true"/>
        <AccountType/>
      </UserInfo>
    </_ApprovalAssignedTo>
    <_ApprovalStatus xmlns="4d2e130e-4030-47bf-ad05-28e6533ff729">0</_ApprovalStatus>
    <_ApprovalRespondedBy xmlns="4d2e130e-4030-47bf-ad05-28e6533ff729">
      <UserInfo>
        <DisplayName/>
        <AccountId xsi:nil="true"/>
        <AccountType/>
      </UserInfo>
    </_ApprovalRespondedBy>
    <_ApprovalSentBy xmlns="4d2e130e-4030-47bf-ad05-28e6533ff729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48025BF7C286478A9BCF93A5BA26FF" ma:contentTypeVersion="24" ma:contentTypeDescription="Loo uus dokument" ma:contentTypeScope="" ma:versionID="789df24a036a9749652f9c474089024c">
  <xsd:schema xmlns:xsd="http://www.w3.org/2001/XMLSchema" xmlns:xs="http://www.w3.org/2001/XMLSchema" xmlns:p="http://schemas.microsoft.com/office/2006/metadata/properties" xmlns:ns2="4d2e130e-4030-47bf-ad05-28e6533ff729" xmlns:ns3="0966d5aa-a8ed-48b4-b035-c78780a57260" targetNamespace="http://schemas.microsoft.com/office/2006/metadata/properties" ma:root="true" ma:fieldsID="976ec218dd9778802bcb6e6311658068" ns2:_="" ns3:_="">
    <xsd:import namespace="4d2e130e-4030-47bf-ad05-28e6533ff729"/>
    <xsd:import namespace="0966d5aa-a8ed-48b4-b035-c78780a57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e130e-4030-47bf-ad05-28e6533ff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d5e437df-4f94-43c5-a0b4-cf172a2ef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4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Approval status" ma:internalName="_ApprovalStatus" ma:readOnly="true">
      <xsd:simpleType>
        <xsd:restriction base="dms:Unknow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6d5aa-a8ed-48b4-b035-c78780a57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9f0371-3995-4fbc-9d01-f8d6f3e04a7e}" ma:internalName="TaxCatchAll" ma:showField="CatchAllData" ma:web="0966d5aa-a8ed-48b4-b035-c78780a57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7B635-D564-4232-9C97-122F5E84A96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4d2e130e-4030-47bf-ad05-28e6533ff72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966d5aa-a8ed-48b4-b035-c78780a572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BDF821-CFBB-47AB-A13E-192E7684C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3BBCC-1526-4FEF-9B8A-B556A0360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Algandmed </vt:lpstr>
      <vt:lpstr>Tooted</vt:lpstr>
      <vt:lpstr>Kassavood</vt:lpstr>
      <vt:lpstr>Töötajad</vt:lpstr>
      <vt:lpstr>Kasumiaruanne</vt:lpstr>
      <vt:lpstr>Bilanss</vt:lpstr>
      <vt:lpstr>Finantsprogooside selgitused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Manager/>
  <Company>Ettevõtluse Arenduse Sihtasutus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 Karu</dc:creator>
  <cp:keywords/>
  <dc:description/>
  <cp:lastModifiedBy>Merit Tints</cp:lastModifiedBy>
  <cp:revision/>
  <dcterms:created xsi:type="dcterms:W3CDTF">2004-12-15T09:01:57Z</dcterms:created>
  <dcterms:modified xsi:type="dcterms:W3CDTF">2026-03-23T09:03:25Z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0x010100E048025BF7C286478A9BCF93A5BA26FF</vt:lpwstr>
  </property>
  <property fmtid="{D5CDD505-2E9C-101B-9397-08002B2CF9AE}" pid="3" name="Osakond">
    <vt:lpwstr>26;#Toetuste osakond|f6aa6ec7-40ef-497a-9773-31c330b0b78c</vt:lpwstr>
  </property>
  <property fmtid="{D5CDD505-2E9C-101B-9397-08002B2CF9AE}" pid="4" name="MSIP_Label_cfb4b128-f229-46dc-9de9-162f60bb5b9b_Enabled">
    <vt:lpwstr>true</vt:lpwstr>
  </property>
  <property fmtid="{D5CDD505-2E9C-101B-9397-08002B2CF9AE}" pid="5" name="MSIP_Label_cfb4b128-f229-46dc-9de9-162f60bb5b9b_SetDate">
    <vt:lpwstr>2024-07-04T13:10:10Z</vt:lpwstr>
  </property>
  <property fmtid="{D5CDD505-2E9C-101B-9397-08002B2CF9AE}" pid="6" name="MSIP_Label_cfb4b128-f229-46dc-9de9-162f60bb5b9b_Method">
    <vt:lpwstr>Standard</vt:lpwstr>
  </property>
  <property fmtid="{D5CDD505-2E9C-101B-9397-08002B2CF9AE}" pid="7" name="MSIP_Label_cfb4b128-f229-46dc-9de9-162f60bb5b9b_Name">
    <vt:lpwstr>Internal</vt:lpwstr>
  </property>
  <property fmtid="{D5CDD505-2E9C-101B-9397-08002B2CF9AE}" pid="8" name="MSIP_Label_cfb4b128-f229-46dc-9de9-162f60bb5b9b_SiteId">
    <vt:lpwstr>3c88e4d0-0f16-4fc9-9c9d-e75d2f2a6adc</vt:lpwstr>
  </property>
  <property fmtid="{D5CDD505-2E9C-101B-9397-08002B2CF9AE}" pid="9" name="MSIP_Label_cfb4b128-f229-46dc-9de9-162f60bb5b9b_ActionId">
    <vt:lpwstr>35699e61-7e05-419b-b3d4-956f638b3204</vt:lpwstr>
  </property>
  <property fmtid="{D5CDD505-2E9C-101B-9397-08002B2CF9AE}" pid="10" name="MSIP_Label_cfb4b128-f229-46dc-9de9-162f60bb5b9b_ContentBits">
    <vt:lpwstr>0</vt:lpwstr>
  </property>
  <property fmtid="{D5CDD505-2E9C-101B-9397-08002B2CF9AE}" pid="11" name="MediaServiceImageTags">
    <vt:lpwstr/>
  </property>
</Properties>
</file>